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d50a9dbda4012c/Documents/"/>
    </mc:Choice>
  </mc:AlternateContent>
  <xr:revisionPtr revIDLastSave="348" documentId="8_{E1855CEA-5E53-F442-8F62-966A6FB8D0C6}" xr6:coauthVersionLast="47" xr6:coauthVersionMax="47" xr10:uidLastSave="{1F0224A7-2B33-C443-BF42-B0AEE8178E9C}"/>
  <bookViews>
    <workbookView xWindow="0" yWindow="600" windowWidth="28800" windowHeight="16200" activeTab="3" xr2:uid="{923C0D29-0F75-4C45-B4FF-83B9614163A3}"/>
  </bookViews>
  <sheets>
    <sheet name="1. Kosten " sheetId="4" r:id="rId1"/>
    <sheet name="2.Bezetting en Opbrengsten " sheetId="8" r:id="rId2"/>
    <sheet name="3. Prognose" sheetId="5" r:id="rId3"/>
    <sheet name="bedragen 2025 begroting" sheetId="10" r:id="rId4"/>
    <sheet name="4. Notities" sheetId="2" r:id="rId5"/>
    <sheet name="contributie matrix" sheetId="9" r:id="rId6"/>
  </sheets>
  <definedNames>
    <definedName name="_xlnm.Print_Area" localSheetId="0">'1. Kosten '!$A$1:$H$152</definedName>
    <definedName name="_xlnm.Print_Area" localSheetId="2">'3. Prognose'!$A$10:$F$115</definedName>
    <definedName name="Afdruktitels_MI" localSheetId="2">'3. Prognose'!$12:$15</definedName>
    <definedName name="Index_heden" localSheetId="0">#REF!</definedName>
    <definedName name="Index_heden" localSheetId="2">#REF!</definedName>
    <definedName name="Index_hede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2" i="10" l="1"/>
  <c r="E63" i="10"/>
  <c r="E61" i="10"/>
  <c r="E27" i="10"/>
  <c r="E21" i="10"/>
  <c r="E20" i="10"/>
  <c r="E19" i="10"/>
  <c r="E18" i="10"/>
  <c r="E53" i="10" s="1"/>
  <c r="F162" i="4"/>
  <c r="F166" i="4"/>
  <c r="E20" i="5"/>
  <c r="E17" i="9"/>
  <c r="E100" i="5"/>
  <c r="E27" i="5"/>
  <c r="D8" i="9"/>
  <c r="E63" i="5"/>
  <c r="E83" i="5"/>
  <c r="F64" i="4"/>
  <c r="E19" i="5"/>
  <c r="E114" i="10" l="1"/>
  <c r="F17" i="9"/>
  <c r="G17" i="9" s="1"/>
  <c r="H17" i="9" s="1"/>
  <c r="E8" i="9"/>
  <c r="U42" i="8"/>
  <c r="E18" i="5"/>
  <c r="F8" i="9" l="1"/>
  <c r="U12" i="8"/>
  <c r="U13" i="8"/>
  <c r="U10" i="8"/>
  <c r="U9" i="8"/>
  <c r="U8" i="8"/>
  <c r="U11" i="8"/>
  <c r="U7" i="8"/>
  <c r="U6" i="8"/>
  <c r="G8" i="9" l="1"/>
  <c r="U29" i="8"/>
  <c r="V29" i="8" s="1"/>
  <c r="U35" i="8"/>
  <c r="V35" i="8" s="1"/>
  <c r="U34" i="8"/>
  <c r="V34" i="8" s="1"/>
  <c r="U33" i="8"/>
  <c r="V33" i="8" s="1"/>
  <c r="U32" i="8"/>
  <c r="V32" i="8" s="1"/>
  <c r="U31" i="8"/>
  <c r="V31" i="8" s="1"/>
  <c r="U30" i="8"/>
  <c r="V30" i="8" s="1"/>
  <c r="U28" i="8"/>
  <c r="V28" i="8" s="1"/>
  <c r="H8" i="9" l="1"/>
  <c r="V39" i="8"/>
  <c r="E21" i="5"/>
  <c r="U15" i="8"/>
  <c r="I164" i="4" l="1"/>
  <c r="I167" i="4" s="1"/>
  <c r="I170" i="4" s="1"/>
  <c r="I171" i="4" l="1"/>
  <c r="E53" i="5"/>
  <c r="I173" i="4" l="1"/>
  <c r="F51" i="4" l="1"/>
  <c r="F138" i="4" l="1"/>
  <c r="F127" i="4"/>
  <c r="F122" i="4"/>
  <c r="F118" i="4"/>
  <c r="F114" i="4"/>
  <c r="F97" i="4"/>
  <c r="F92" i="4"/>
  <c r="F83" i="4"/>
  <c r="F69" i="4"/>
  <c r="F58" i="4"/>
  <c r="F44" i="4"/>
  <c r="F30" i="4"/>
  <c r="F32" i="4" s="1"/>
  <c r="F144" i="4" s="1"/>
  <c r="F71" i="4" l="1"/>
  <c r="F99" i="4"/>
  <c r="F146" i="4" s="1"/>
  <c r="F145" i="4" l="1"/>
  <c r="F134" i="4"/>
  <c r="F140" i="4" s="1"/>
  <c r="F147" i="4" s="1"/>
  <c r="F149" i="4" l="1"/>
  <c r="F151" i="4" s="1"/>
  <c r="F156" i="4" s="1"/>
  <c r="F160" i="4" s="1"/>
  <c r="F164" i="4" l="1"/>
  <c r="F167" i="4" s="1"/>
  <c r="F170" i="4" s="1"/>
  <c r="F171" i="4" l="1"/>
  <c r="F173" i="4" s="1"/>
  <c r="E61" i="5" s="1"/>
  <c r="E112" i="5" s="1"/>
  <c r="E114" i="5" l="1"/>
  <c r="D6" i="9"/>
  <c r="D18" i="9" s="1"/>
  <c r="D10" i="9" l="1"/>
  <c r="E6" i="9"/>
  <c r="E18" i="9" s="1"/>
  <c r="D13" i="9" l="1"/>
  <c r="D15" i="9"/>
  <c r="E10" i="9"/>
  <c r="F6" i="9"/>
  <c r="E13" i="9" l="1"/>
  <c r="E15" i="9"/>
  <c r="F18" i="9"/>
  <c r="F10" i="9"/>
  <c r="G6" i="9"/>
  <c r="F13" i="9" l="1"/>
  <c r="F15" i="9"/>
  <c r="G18" i="9"/>
  <c r="G10" i="9"/>
  <c r="H6" i="9"/>
  <c r="G13" i="9" l="1"/>
  <c r="G15" i="9"/>
  <c r="H18" i="9"/>
  <c r="H10" i="9"/>
  <c r="H13" i="9" l="1"/>
  <c r="H15" i="9"/>
</calcChain>
</file>

<file path=xl/sharedStrings.xml><?xml version="1.0" encoding="utf-8"?>
<sst xmlns="http://schemas.openxmlformats.org/spreadsheetml/2006/main" count="891" uniqueCount="302">
  <si>
    <t>Project</t>
  </si>
  <si>
    <t>Bouwfase:</t>
  </si>
  <si>
    <t>Contract:</t>
  </si>
  <si>
    <t>Datum</t>
  </si>
  <si>
    <t xml:space="preserve"> </t>
  </si>
  <si>
    <t>PM</t>
  </si>
  <si>
    <t>Raming:</t>
  </si>
  <si>
    <t>OG</t>
  </si>
  <si>
    <t>A</t>
  </si>
  <si>
    <t>GRONDKOSTEN</t>
  </si>
  <si>
    <t>Aankoop grond</t>
  </si>
  <si>
    <t>grondkosten</t>
  </si>
  <si>
    <t>schone grondverklaring/bodemonderzoek</t>
  </si>
  <si>
    <t>notariskosten</t>
  </si>
  <si>
    <t>makelaarskosten</t>
  </si>
  <si>
    <t>kadestrale inschrijving</t>
  </si>
  <si>
    <t>Kosten bouwrijp maken</t>
  </si>
  <si>
    <t>boekwaarde te slopen opstallen</t>
  </si>
  <si>
    <t>sloopkosten</t>
  </si>
  <si>
    <t>verleggen kabels en leidingen</t>
  </si>
  <si>
    <t>grondwerk na sloop</t>
  </si>
  <si>
    <t>SUBTOTAAL GRONDKOSTEN (EXCL.BTW)</t>
  </si>
  <si>
    <t>B</t>
  </si>
  <si>
    <t>BOUWKOSTEN</t>
  </si>
  <si>
    <t>bouwkundig werkzaamheden</t>
  </si>
  <si>
    <t>installaties</t>
  </si>
  <si>
    <t>incl</t>
  </si>
  <si>
    <t>sanitair</t>
  </si>
  <si>
    <t>ruimte afwerkingen</t>
  </si>
  <si>
    <t>Vaste terreininrichting</t>
  </si>
  <si>
    <t>terreinverlichting</t>
  </si>
  <si>
    <t>waterpartijen en verbreden sloten</t>
  </si>
  <si>
    <t>groenvoorzieningen</t>
  </si>
  <si>
    <t>Infrastructuur</t>
  </si>
  <si>
    <t>aanleggen parkeervoorzieningen</t>
  </si>
  <si>
    <t xml:space="preserve">aanleggen straatwerk </t>
  </si>
  <si>
    <t>grasveld en overige groenvoorzieningen</t>
  </si>
  <si>
    <t>Nuts-voorzieningen</t>
  </si>
  <si>
    <t>aansluitingen nutsvoorzieningen</t>
  </si>
  <si>
    <t>aanpassen infra nutsvoorziening</t>
  </si>
  <si>
    <t>SUBTOTAAL BOUWKOSTEN (EXCL. BTW)</t>
  </si>
  <si>
    <t>C</t>
  </si>
  <si>
    <t>INVENTARISKOSTEN</t>
  </si>
  <si>
    <t>Losse inrichting</t>
  </si>
  <si>
    <t>inrichting horeca</t>
  </si>
  <si>
    <t>inrichting EHBO/massageruimten</t>
  </si>
  <si>
    <t>inrichting schoonmaak</t>
  </si>
  <si>
    <t>inrichting werkplaats / magazijn</t>
  </si>
  <si>
    <t>inrichting compressorruimte</t>
  </si>
  <si>
    <t>toegangscontrole systeem</t>
  </si>
  <si>
    <t>Vaste inrichting</t>
  </si>
  <si>
    <t>inrichting kleedruimten en toiletten</t>
  </si>
  <si>
    <t>Datacommunicatie</t>
  </si>
  <si>
    <t>patchkast + computers</t>
  </si>
  <si>
    <t>nvt</t>
  </si>
  <si>
    <t>datanet</t>
  </si>
  <si>
    <t>kassasysteem horeca</t>
  </si>
  <si>
    <t>SUBTOTAAL INVENTARISKOSTEN (EXCL. BTW)</t>
  </si>
  <si>
    <t>D</t>
  </si>
  <si>
    <t>BIJKOMENDE KOSTEN</t>
  </si>
  <si>
    <t>Honoraria</t>
  </si>
  <si>
    <t>architect</t>
  </si>
  <si>
    <t>constructeur</t>
  </si>
  <si>
    <t>incl.</t>
  </si>
  <si>
    <t>overige adviseurs bouwkundig</t>
  </si>
  <si>
    <t>toezicht door opdrachtgever</t>
  </si>
  <si>
    <t>bouwbegeleiding</t>
  </si>
  <si>
    <t>projectkosten opdrachtgever</t>
  </si>
  <si>
    <t>onafhankelijke (kosten)adviseur</t>
  </si>
  <si>
    <t>projectkosten exploitant/gebruikers</t>
  </si>
  <si>
    <t>Heffingen</t>
  </si>
  <si>
    <t>overige heffingen</t>
  </si>
  <si>
    <t>Aanloopkosten</t>
  </si>
  <si>
    <t>verhuiskosten</t>
  </si>
  <si>
    <t>huur tijdelijke voorzieningen</t>
  </si>
  <si>
    <t>Financieringskosten</t>
  </si>
  <si>
    <t>afsluitprovicie, te rekenen op:</t>
  </si>
  <si>
    <t>hypotheekakte, te rekenen op:</t>
  </si>
  <si>
    <t>rente tijdens de bouw, te rekenen op:</t>
  </si>
  <si>
    <t>Risikoverrekening (prognose)</t>
  </si>
  <si>
    <t>risicopercentage op jaarbasis</t>
  </si>
  <si>
    <t>termijn tot start bouw in jaren</t>
  </si>
  <si>
    <t xml:space="preserve">bouwtijd </t>
  </si>
  <si>
    <t>Onvoorziene uitgaven</t>
  </si>
  <si>
    <t>Openingskosten</t>
  </si>
  <si>
    <t>opening</t>
  </si>
  <si>
    <t>SUBTOTAAL BIJKOMENDE KOSTEN (EXCL. BTW)</t>
  </si>
  <si>
    <t>GROND EN SLOOPKOSTEN</t>
  </si>
  <si>
    <t>TOTAAL (excl. 21 %  BTW)</t>
  </si>
  <si>
    <t>TOTAAL (incl 21 %  BTW)</t>
  </si>
  <si>
    <t>FINANCIERING</t>
  </si>
  <si>
    <t>totaal investering</t>
  </si>
  <si>
    <t>inbreng eigen middelen</t>
  </si>
  <si>
    <t>Te financieren bedrag</t>
  </si>
  <si>
    <t>rentevoet</t>
  </si>
  <si>
    <t>jaarlijkse rente</t>
  </si>
  <si>
    <t>aflossing</t>
  </si>
  <si>
    <t>Kapitaallasten 1e jaar op te nemen in exploitatie</t>
  </si>
  <si>
    <t>=</t>
  </si>
  <si>
    <t>JAARLIJKSE OPBRENGSTEN</t>
  </si>
  <si>
    <t>Verhuur</t>
  </si>
  <si>
    <t>a.</t>
  </si>
  <si>
    <t>verenigingen</t>
  </si>
  <si>
    <t>b.</t>
  </si>
  <si>
    <t>c.</t>
  </si>
  <si>
    <t>particulieren</t>
  </si>
  <si>
    <t>d.</t>
  </si>
  <si>
    <t>evenementen</t>
  </si>
  <si>
    <t>e.</t>
  </si>
  <si>
    <t>f.</t>
  </si>
  <si>
    <t>Subsidies</t>
  </si>
  <si>
    <t>overig</t>
  </si>
  <si>
    <t>Sponsoring en reclame</t>
  </si>
  <si>
    <t>Reklameborden</t>
  </si>
  <si>
    <t>Donateurs</t>
  </si>
  <si>
    <t>Horeca-inkomsten</t>
  </si>
  <si>
    <t>verhuur- of pachtopbrengst</t>
  </si>
  <si>
    <t>Exploitatiebijdrage</t>
  </si>
  <si>
    <t>jaarlijkse bijdrage gemeente</t>
  </si>
  <si>
    <t>Inkomsten Vereniging van Eigenaren</t>
  </si>
  <si>
    <t>bijdrage VVE</t>
  </si>
  <si>
    <t>Overige jaarlijkse opbrengsten</t>
  </si>
  <si>
    <t>Totaal jaarlijkse opbrengsten</t>
  </si>
  <si>
    <t>JAARLIJKSE LASTEN</t>
  </si>
  <si>
    <t>Kapitaalslasten en afschrijvingen</t>
  </si>
  <si>
    <t>kapitaalslasten t.b.v. de investering</t>
  </si>
  <si>
    <t>Erfpacht</t>
  </si>
  <si>
    <t>erfpachtscanon</t>
  </si>
  <si>
    <t>Onroerend zaak belasting</t>
  </si>
  <si>
    <t xml:space="preserve">a. </t>
  </si>
  <si>
    <t>Verzekeringen</t>
  </si>
  <si>
    <t>brand, glas, storm, WA</t>
  </si>
  <si>
    <t>Overheidsbijdragen</t>
  </si>
  <si>
    <t>afvalstoffenheffing</t>
  </si>
  <si>
    <t>rioolrecht</t>
  </si>
  <si>
    <t>Energiekosten</t>
  </si>
  <si>
    <t>elektra</t>
  </si>
  <si>
    <t>water</t>
  </si>
  <si>
    <t>Onderhoud</t>
  </si>
  <si>
    <t xml:space="preserve">klein onderhoud </t>
  </si>
  <si>
    <t>jaarlijkse reservering voor kleine reparaties, aanvulling materiaal etc</t>
  </si>
  <si>
    <t>groot onderhoud</t>
  </si>
  <si>
    <t>schoonmaakkosten</t>
  </si>
  <si>
    <t>Bedrijfskosten</t>
  </si>
  <si>
    <t>kosten beheer</t>
  </si>
  <si>
    <t>telefoonkosten</t>
  </si>
  <si>
    <t xml:space="preserve">c. </t>
  </si>
  <si>
    <t>administratiekosten</t>
  </si>
  <si>
    <t>reclame- en advertentiekosten</t>
  </si>
  <si>
    <t>g.</t>
  </si>
  <si>
    <t>juridische zaken</t>
  </si>
  <si>
    <t>h.</t>
  </si>
  <si>
    <t>Personeelskosten</t>
  </si>
  <si>
    <t>horecapersoneel</t>
  </si>
  <si>
    <t>beheerders</t>
  </si>
  <si>
    <t>secretariaat/administratie</t>
  </si>
  <si>
    <t>Totaal jaarlijkse lasten</t>
  </si>
  <si>
    <t>EXPLOITATIEPROGNOSE</t>
  </si>
  <si>
    <t>Opbrensten minus de lasten</t>
  </si>
  <si>
    <t>kasten toestellenberging</t>
  </si>
  <si>
    <t>proces- en projectmanagement door gemeente</t>
  </si>
  <si>
    <t xml:space="preserve">overig </t>
  </si>
  <si>
    <t>teruggave PV</t>
  </si>
  <si>
    <t>Onderdeel</t>
  </si>
  <si>
    <t>Exploitatieprognose</t>
  </si>
  <si>
    <t>1a</t>
  </si>
  <si>
    <t>1b</t>
  </si>
  <si>
    <t>uitbreiding clubgebouw</t>
  </si>
  <si>
    <t>bergingen en corridor</t>
  </si>
  <si>
    <t>aanleg terrein</t>
  </si>
  <si>
    <t>inrichting tennisbanen</t>
  </si>
  <si>
    <t>kluisjes / lockerwand</t>
  </si>
  <si>
    <t>legeskosten omgevingsvergunning</t>
  </si>
  <si>
    <t>3% prijsstijging</t>
  </si>
  <si>
    <t>post onvoorzien (3%)</t>
  </si>
  <si>
    <t>BOSA regeling</t>
  </si>
  <si>
    <t>duurzaamheid</t>
  </si>
  <si>
    <t>contributie leden</t>
  </si>
  <si>
    <t>verhuur losse tennisbanen</t>
  </si>
  <si>
    <t>jaarlijkse bijdrage competitie</t>
  </si>
  <si>
    <t>jaarlijkse bijdrage jeugdactiviteiten</t>
  </si>
  <si>
    <t>omzet horeca</t>
  </si>
  <si>
    <t>gebruik niet woningen</t>
  </si>
  <si>
    <t>eigendom niet woningen</t>
  </si>
  <si>
    <t>180,-/j + 2500kg restafval</t>
  </si>
  <si>
    <t>1000m3, sproeien banen met grondwater</t>
  </si>
  <si>
    <t>72000 kWh a 8 ct</t>
  </si>
  <si>
    <t>waterschapsomslag</t>
  </si>
  <si>
    <t xml:space="preserve">1000m3, 395 basis (900 m3) + 116/100m3 extra </t>
  </si>
  <si>
    <t>afdracht KNLTB</t>
  </si>
  <si>
    <t>i.</t>
  </si>
  <si>
    <t>tennisballen</t>
  </si>
  <si>
    <t>j.</t>
  </si>
  <si>
    <t>inkoop horeca</t>
  </si>
  <si>
    <t>tennisschool</t>
  </si>
  <si>
    <t>bestaande verzekeringen</t>
  </si>
  <si>
    <t>digitalisering</t>
  </si>
  <si>
    <t>k.</t>
  </si>
  <si>
    <t>jeugdactiviteiten</t>
  </si>
  <si>
    <t>zie energieberekening + buiten banen &amp; bestaand clubgebouw  (8k)</t>
  </si>
  <si>
    <t>voorzieningen</t>
  </si>
  <si>
    <t>groundsman + onderhoud</t>
  </si>
  <si>
    <t xml:space="preserve">Leden </t>
  </si>
  <si>
    <t xml:space="preserve">Contributie </t>
  </si>
  <si>
    <t>Leden</t>
  </si>
  <si>
    <t>Verhuur tennisschool</t>
  </si>
  <si>
    <t xml:space="preserve">Verhuur padelschool </t>
  </si>
  <si>
    <t xml:space="preserve">Verhuur losse padelbanen </t>
  </si>
  <si>
    <t>Gemeente</t>
  </si>
  <si>
    <t xml:space="preserve">Overig </t>
  </si>
  <si>
    <t>Zaterdag</t>
  </si>
  <si>
    <t>Zondag</t>
  </si>
  <si>
    <t>Uren per week</t>
  </si>
  <si>
    <t>in overleg met gemeente vaststellen</t>
  </si>
  <si>
    <t>Investeringssubsidie Gemeente</t>
  </si>
  <si>
    <t xml:space="preserve">Concept </t>
  </si>
  <si>
    <t>Maandag</t>
  </si>
  <si>
    <t>Dinsdag</t>
  </si>
  <si>
    <t>Woensdag</t>
  </si>
  <si>
    <t>Donderdag</t>
  </si>
  <si>
    <t>Vrijdag</t>
  </si>
  <si>
    <t>Invulling</t>
  </si>
  <si>
    <t>Tarief</t>
  </si>
  <si>
    <t xml:space="preserve">Bezetting </t>
  </si>
  <si>
    <t xml:space="preserve">Training </t>
  </si>
  <si>
    <t xml:space="preserve">Aantal weken </t>
  </si>
  <si>
    <t>Totaal aantal uren</t>
  </si>
  <si>
    <t>Totale inkomsten</t>
  </si>
  <si>
    <t>4 tennisbanen met ondergrond</t>
  </si>
  <si>
    <t xml:space="preserve">Onderstaande baanschema kan naar eigen inzicht worden aangepast </t>
  </si>
  <si>
    <t xml:space="preserve">Anders </t>
  </si>
  <si>
    <t>Losse Verhuur (dal)</t>
  </si>
  <si>
    <t>Leden (vrij)</t>
  </si>
  <si>
    <t>Losse verhuur (piek)</t>
  </si>
  <si>
    <t>Vaste verhuur (dal)</t>
  </si>
  <si>
    <t>Vaste Verhuur (piek)</t>
  </si>
  <si>
    <t xml:space="preserve">Vrije uren </t>
  </si>
  <si>
    <t xml:space="preserve">Totale inkomsten </t>
  </si>
  <si>
    <t xml:space="preserve">Tarieven kunnen worden aangepast </t>
  </si>
  <si>
    <t>Onderstaande zijn uitkomsten; niet bewerken!</t>
  </si>
  <si>
    <t xml:space="preserve">Aantal weken aan te passen naar werkelijke situatie </t>
  </si>
  <si>
    <t>Onderstaande zijn uitkomsten van baanschema; niet bewerken</t>
  </si>
  <si>
    <t>x</t>
  </si>
  <si>
    <t xml:space="preserve">Vanuit tabblad 1. Kosten </t>
  </si>
  <si>
    <t>Bezetting</t>
  </si>
  <si>
    <t>Extra sport</t>
  </si>
  <si>
    <t>Contributie</t>
  </si>
  <si>
    <t>totaal</t>
  </si>
  <si>
    <t>Extra contributie leden</t>
  </si>
  <si>
    <t>3 padelbanen met betonnen ondergrond</t>
  </si>
  <si>
    <t xml:space="preserve">Bestaande leden </t>
  </si>
  <si>
    <t>Bedum</t>
  </si>
  <si>
    <t>padel</t>
  </si>
  <si>
    <t>LTC Bedum</t>
  </si>
  <si>
    <t>Bouw- en installatiekosten tennisbaan</t>
  </si>
  <si>
    <t>Bouw- en installatiekosten padelbaan</t>
  </si>
  <si>
    <t>subsidies en sponsoring</t>
  </si>
  <si>
    <t>Baan 1 tennis</t>
  </si>
  <si>
    <t>Baan 2 tennis</t>
  </si>
  <si>
    <t>Baan 3 tennis</t>
  </si>
  <si>
    <t>Baan 4 tennis</t>
  </si>
  <si>
    <t>Baan 1 padel</t>
  </si>
  <si>
    <t>Baan 2 padel</t>
  </si>
  <si>
    <t>Baan 3 padel</t>
  </si>
  <si>
    <t>winsum</t>
  </si>
  <si>
    <t>tennis</t>
  </si>
  <si>
    <t>combi</t>
  </si>
  <si>
    <t>introducee</t>
  </si>
  <si>
    <t xml:space="preserve">verkoopprijs is 50% hoger dan de inkoopprijs. </t>
  </si>
  <si>
    <t xml:space="preserve">afschrijving tennis banen </t>
  </si>
  <si>
    <t>afschrijvingen padel banen zit in a.</t>
  </si>
  <si>
    <t>subsidies</t>
  </si>
  <si>
    <t>obligatie lening en banklening</t>
  </si>
  <si>
    <t>zie tabblad 1.Kosten</t>
  </si>
  <si>
    <t>verwachting 100 euro per maand externe administrateur</t>
  </si>
  <si>
    <t>vaste kosten</t>
  </si>
  <si>
    <t>1e jaar</t>
  </si>
  <si>
    <t>2e jaar</t>
  </si>
  <si>
    <t>3e jaar</t>
  </si>
  <si>
    <t>4e jaar</t>
  </si>
  <si>
    <t>5e jaar</t>
  </si>
  <si>
    <t>inflatie in procnten</t>
  </si>
  <si>
    <t>aantal leden</t>
  </si>
  <si>
    <t>vaste opbrengste</t>
  </si>
  <si>
    <t>per lid aan contributie</t>
  </si>
  <si>
    <t xml:space="preserve"> contributie</t>
  </si>
  <si>
    <t>aan contributie nodig</t>
  </si>
  <si>
    <t>80 deelnemers * 10 euro inschrijving * 5 evenementen</t>
  </si>
  <si>
    <t>accountancie</t>
  </si>
  <si>
    <t>materialen bij subsidie verstrekkers</t>
  </si>
  <si>
    <t>22 euro per lid uitgaande van 200 leden</t>
  </si>
  <si>
    <t>200 euro per maand * 12 maanden huidige schoonmaakster</t>
  </si>
  <si>
    <t xml:space="preserve">30 jaar tennis 4 banen €330.000 (zie bijlage over kosten tennisbanen bij mail Christiaan </t>
  </si>
  <si>
    <t>+22 euro afdracht KNLTB</t>
  </si>
  <si>
    <t>opening/ communicatie + materialen + programma's</t>
  </si>
  <si>
    <t>Jeugdleden</t>
  </si>
  <si>
    <t>+5 + 5 + 30</t>
  </si>
  <si>
    <t>offerte padel totaal 3 banen plus 1 beachveld, verlichting en grondwerk uit de offerte zie regel 54</t>
  </si>
  <si>
    <t xml:space="preserve">padel totaal verwachting </t>
  </si>
  <si>
    <t>hekwerk en verlichting 30+10</t>
  </si>
  <si>
    <t>inrichting, fietsenstalling 10+20</t>
  </si>
  <si>
    <t>rabobank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</si>
</sst>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€&quot;\ * #,##0.00_);_(&quot;€&quot;\ * \(#,##0.00\);_(&quot;€&quot;\ * &quot;-&quot;??_);_(@_)"/>
    <numFmt numFmtId="164" formatCode="&quot;€&quot;\ #,##0;[Red]&quot;€&quot;\ \-#,##0"/>
    <numFmt numFmtId="165" formatCode="_ &quot;€&quot;\ * #,##0.00_ ;_ &quot;€&quot;\ * \-#,##0.00_ ;_ &quot;€&quot;\ * &quot;-&quot;??_ ;_ @_ "/>
    <numFmt numFmtId="166" formatCode="#,##0.0"/>
    <numFmt numFmtId="167" formatCode="0.0%"/>
    <numFmt numFmtId="168" formatCode="_-&quot;fl&quot;\ * #,##0.00_-;_-&quot;fl&quot;\ * #,##0.00\-;_-&quot;fl&quot;\ * &quot;-&quot;??_-;_-@_-"/>
    <numFmt numFmtId="169" formatCode="_-* #,##0.00_-;_-* #,##0.00\-;_-* &quot;-&quot;??_-;_-@_-"/>
    <numFmt numFmtId="170" formatCode="&quot;€&quot;\ #,##0_-"/>
    <numFmt numFmtId="171" formatCode="[$€-2]\ #,##0_-"/>
    <numFmt numFmtId="172" formatCode="0.0000%"/>
    <numFmt numFmtId="173" formatCode="&quot;€&quot;\ #,##0.00"/>
    <numFmt numFmtId="174" formatCode="h:mm;@"/>
    <numFmt numFmtId="175" formatCode="&quot;€&quot;\ #,##0"/>
    <numFmt numFmtId="176" formatCode="&quot;€&quot;\ #,##0.00;[Red]&quot;€&quot;\ #,##0.00"/>
  </numFmts>
  <fonts count="44">
    <font>
      <sz val="10"/>
      <color theme="1"/>
      <name val="System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System"/>
      <family val="2"/>
    </font>
    <font>
      <sz val="10"/>
      <name val="Arial"/>
      <family val="2"/>
    </font>
    <font>
      <sz val="12"/>
      <name val="Arial MT"/>
    </font>
    <font>
      <b/>
      <sz val="12"/>
      <name val="Arial MT"/>
    </font>
    <font>
      <b/>
      <sz val="12"/>
      <name val="Arial MT"/>
      <family val="2"/>
    </font>
    <font>
      <b/>
      <i/>
      <sz val="12"/>
      <name val="Arial MT"/>
      <family val="2"/>
    </font>
    <font>
      <b/>
      <sz val="10"/>
      <name val="Aptos"/>
      <family val="2"/>
    </font>
    <font>
      <sz val="10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u/>
      <sz val="11"/>
      <name val="Aptos"/>
      <family val="2"/>
    </font>
    <font>
      <b/>
      <i/>
      <sz val="11"/>
      <name val="Aptos"/>
      <family val="2"/>
    </font>
    <font>
      <b/>
      <sz val="11"/>
      <color indexed="12"/>
      <name val="Aptos"/>
      <family val="2"/>
    </font>
    <font>
      <sz val="11"/>
      <color indexed="12"/>
      <name val="Aptos"/>
      <family val="2"/>
    </font>
    <font>
      <sz val="11"/>
      <color rgb="FFFF0000"/>
      <name val="Aptos"/>
      <family val="2"/>
    </font>
    <font>
      <b/>
      <sz val="12"/>
      <name val="Calibri"/>
      <family val="2"/>
    </font>
    <font>
      <sz val="11"/>
      <name val="Calibri"/>
      <family val="2"/>
    </font>
    <font>
      <sz val="10"/>
      <color theme="9" tint="-0.249977111117893"/>
      <name val="Aptos"/>
      <family val="2"/>
    </font>
    <font>
      <sz val="10"/>
      <color indexed="12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b/>
      <sz val="10"/>
      <color indexed="12"/>
      <name val="Aptos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7030A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7030A0"/>
      <name val="Arial"/>
      <family val="2"/>
    </font>
    <font>
      <b/>
      <sz val="12"/>
      <color rgb="FF7030A0"/>
      <name val="Arial"/>
      <family val="2"/>
    </font>
    <font>
      <b/>
      <sz val="11"/>
      <color theme="1"/>
      <name val="Calibri"/>
      <family val="2"/>
      <scheme val="minor"/>
    </font>
    <font>
      <sz val="8"/>
      <name val="System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35"/>
      </patternFill>
    </fill>
    <fill>
      <patternFill patternType="solid">
        <fgColor rgb="FFFFC000"/>
        <bgColor indexed="64"/>
      </patternFill>
    </fill>
    <fill>
      <patternFill patternType="solid">
        <fgColor indexed="51"/>
        <b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2" fillId="0" borderId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4" fillId="0" borderId="0"/>
    <xf numFmtId="0" fontId="3" fillId="0" borderId="0"/>
    <xf numFmtId="0" fontId="5" fillId="0" borderId="0"/>
    <xf numFmtId="165" fontId="3" fillId="0" borderId="0" applyFont="0" applyFill="0" applyBorder="0" applyAlignment="0" applyProtection="0"/>
  </cellStyleXfs>
  <cellXfs count="240">
    <xf numFmtId="0" fontId="0" fillId="0" borderId="0" xfId="0"/>
    <xf numFmtId="3" fontId="2" fillId="0" borderId="0" xfId="0" applyNumberFormat="1" applyFont="1" applyAlignment="1">
      <alignment vertical="top" wrapText="1"/>
    </xf>
    <xf numFmtId="166" fontId="2" fillId="0" borderId="0" xfId="0" applyNumberFormat="1" applyFont="1" applyAlignment="1">
      <alignment vertical="top" wrapText="1"/>
    </xf>
    <xf numFmtId="0" fontId="1" fillId="0" borderId="0" xfId="0" applyFont="1" applyAlignment="1">
      <alignment vertical="top"/>
    </xf>
    <xf numFmtId="0" fontId="4" fillId="0" borderId="0" xfId="4"/>
    <xf numFmtId="170" fontId="4" fillId="0" borderId="0" xfId="4" applyNumberFormat="1"/>
    <xf numFmtId="0" fontId="6" fillId="0" borderId="0" xfId="6" applyFont="1"/>
    <xf numFmtId="0" fontId="1" fillId="0" borderId="0" xfId="6" applyFont="1"/>
    <xf numFmtId="171" fontId="5" fillId="0" borderId="0" xfId="6" applyNumberFormat="1" applyAlignment="1">
      <alignment horizontal="right"/>
    </xf>
    <xf numFmtId="0" fontId="2" fillId="0" borderId="0" xfId="4" applyFont="1"/>
    <xf numFmtId="0" fontId="5" fillId="0" borderId="0" xfId="6"/>
    <xf numFmtId="0" fontId="7" fillId="0" borderId="0" xfId="6" applyFont="1" applyAlignment="1">
      <alignment horizontal="center"/>
    </xf>
    <xf numFmtId="0" fontId="7" fillId="0" borderId="0" xfId="6" applyFont="1"/>
    <xf numFmtId="171" fontId="7" fillId="0" borderId="0" xfId="6" applyNumberFormat="1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horizontal="left"/>
    </xf>
    <xf numFmtId="171" fontId="6" fillId="0" borderId="0" xfId="6" applyNumberFormat="1" applyFont="1" applyAlignment="1">
      <alignment horizontal="right"/>
    </xf>
    <xf numFmtId="0" fontId="5" fillId="0" borderId="0" xfId="6" applyAlignment="1">
      <alignment horizontal="center"/>
    </xf>
    <xf numFmtId="0" fontId="8" fillId="0" borderId="0" xfId="6" applyFont="1"/>
    <xf numFmtId="171" fontId="8" fillId="0" borderId="0" xfId="6" applyNumberFormat="1" applyFont="1" applyAlignment="1">
      <alignment horizontal="right"/>
    </xf>
    <xf numFmtId="0" fontId="2" fillId="0" borderId="0" xfId="0" applyFont="1"/>
    <xf numFmtId="0" fontId="4" fillId="0" borderId="0" xfId="4" applyAlignment="1">
      <alignment horizontal="center"/>
    </xf>
    <xf numFmtId="0" fontId="12" fillId="0" borderId="0" xfId="1" applyFont="1" applyAlignment="1">
      <alignment wrapText="1"/>
    </xf>
    <xf numFmtId="0" fontId="12" fillId="0" borderId="0" xfId="6" applyFont="1"/>
    <xf numFmtId="166" fontId="11" fillId="0" borderId="0" xfId="1" applyNumberFormat="1" applyFont="1" applyAlignment="1">
      <alignment wrapText="1"/>
    </xf>
    <xf numFmtId="0" fontId="12" fillId="0" borderId="0" xfId="0" applyFont="1"/>
    <xf numFmtId="0" fontId="11" fillId="0" borderId="0" xfId="0" applyFont="1" applyAlignment="1">
      <alignment horizontal="left" vertical="top"/>
    </xf>
    <xf numFmtId="0" fontId="12" fillId="0" borderId="0" xfId="1" applyFont="1" applyAlignment="1">
      <alignment horizontal="left"/>
    </xf>
    <xf numFmtId="166" fontId="11" fillId="0" borderId="0" xfId="1" applyNumberFormat="1" applyFont="1"/>
    <xf numFmtId="3" fontId="12" fillId="0" borderId="0" xfId="0" applyNumberFormat="1" applyFont="1" applyAlignment="1">
      <alignment vertical="top" wrapText="1"/>
    </xf>
    <xf numFmtId="0" fontId="12" fillId="0" borderId="0" xfId="1" applyFont="1"/>
    <xf numFmtId="166" fontId="11" fillId="0" borderId="0" xfId="0" applyNumberFormat="1" applyFont="1" applyAlignment="1">
      <alignment vertical="top" wrapText="1"/>
    </xf>
    <xf numFmtId="3" fontId="12" fillId="0" borderId="0" xfId="0" quotePrefix="1" applyNumberFormat="1" applyFont="1" applyAlignment="1">
      <alignment vertical="top" wrapText="1"/>
    </xf>
    <xf numFmtId="15" fontId="12" fillId="0" borderId="0" xfId="1" applyNumberFormat="1" applyFont="1" applyAlignment="1">
      <alignment horizontal="left"/>
    </xf>
    <xf numFmtId="166" fontId="12" fillId="0" borderId="0" xfId="0" applyNumberFormat="1" applyFont="1" applyAlignment="1">
      <alignment vertical="top" wrapText="1"/>
    </xf>
    <xf numFmtId="3" fontId="12" fillId="0" borderId="0" xfId="0" quotePrefix="1" applyNumberFormat="1" applyFont="1" applyAlignment="1">
      <alignment vertical="top"/>
    </xf>
    <xf numFmtId="3" fontId="12" fillId="0" borderId="0" xfId="5" applyNumberFormat="1" applyFont="1" applyAlignment="1">
      <alignment vertical="top" wrapText="1"/>
    </xf>
    <xf numFmtId="0" fontId="11" fillId="0" borderId="0" xfId="6" applyFont="1"/>
    <xf numFmtId="0" fontId="11" fillId="0" borderId="0" xfId="6" applyFont="1" applyAlignment="1">
      <alignment horizontal="left"/>
    </xf>
    <xf numFmtId="171" fontId="12" fillId="0" borderId="0" xfId="6" applyNumberFormat="1" applyFont="1"/>
    <xf numFmtId="171" fontId="12" fillId="0" borderId="0" xfId="6" applyNumberFormat="1" applyFont="1" applyAlignment="1">
      <alignment horizontal="right"/>
    </xf>
    <xf numFmtId="0" fontId="12" fillId="0" borderId="0" xfId="6" applyFont="1" applyAlignment="1">
      <alignment horizontal="center"/>
    </xf>
    <xf numFmtId="0" fontId="12" fillId="0" borderId="0" xfId="6" applyFont="1" applyAlignment="1">
      <alignment horizontal="fill"/>
    </xf>
    <xf numFmtId="0" fontId="11" fillId="0" borderId="0" xfId="6" applyFont="1" applyAlignment="1">
      <alignment horizontal="fill"/>
    </xf>
    <xf numFmtId="171" fontId="12" fillId="0" borderId="0" xfId="6" applyNumberFormat="1" applyFont="1" applyAlignment="1">
      <alignment horizontal="fill"/>
    </xf>
    <xf numFmtId="0" fontId="11" fillId="4" borderId="0" xfId="6" applyFont="1" applyFill="1" applyAlignment="1">
      <alignment horizontal="center"/>
    </xf>
    <xf numFmtId="0" fontId="11" fillId="4" borderId="0" xfId="6" applyFont="1" applyFill="1"/>
    <xf numFmtId="171" fontId="11" fillId="4" borderId="0" xfId="6" applyNumberFormat="1" applyFont="1" applyFill="1" applyAlignment="1">
      <alignment horizontal="right"/>
    </xf>
    <xf numFmtId="0" fontId="11" fillId="0" borderId="0" xfId="6" applyFont="1" applyAlignment="1">
      <alignment horizontal="center"/>
    </xf>
    <xf numFmtId="171" fontId="11" fillId="0" borderId="0" xfId="6" applyNumberFormat="1" applyFont="1" applyAlignment="1">
      <alignment horizontal="right"/>
    </xf>
    <xf numFmtId="0" fontId="13" fillId="0" borderId="0" xfId="6" applyFont="1"/>
    <xf numFmtId="171" fontId="13" fillId="0" borderId="0" xfId="6" applyNumberFormat="1" applyFont="1" applyAlignment="1">
      <alignment horizontal="right"/>
    </xf>
    <xf numFmtId="171" fontId="14" fillId="0" borderId="0" xfId="6" applyNumberFormat="1" applyFont="1" applyAlignment="1">
      <alignment horizontal="right"/>
    </xf>
    <xf numFmtId="0" fontId="15" fillId="0" borderId="0" xfId="6" applyFont="1" applyAlignment="1">
      <alignment horizontal="center"/>
    </xf>
    <xf numFmtId="0" fontId="15" fillId="0" borderId="0" xfId="6" applyFont="1"/>
    <xf numFmtId="171" fontId="15" fillId="0" borderId="0" xfId="6" applyNumberFormat="1" applyFont="1" applyAlignment="1">
      <alignment horizontal="right"/>
    </xf>
    <xf numFmtId="0" fontId="16" fillId="0" borderId="0" xfId="6" applyFont="1"/>
    <xf numFmtId="1" fontId="11" fillId="0" borderId="0" xfId="6" applyNumberFormat="1" applyFont="1"/>
    <xf numFmtId="171" fontId="12" fillId="0" borderId="0" xfId="6" quotePrefix="1" applyNumberFormat="1" applyFont="1" applyAlignment="1">
      <alignment horizontal="right"/>
    </xf>
    <xf numFmtId="171" fontId="16" fillId="0" borderId="0" xfId="6" applyNumberFormat="1" applyFont="1" applyAlignment="1">
      <alignment horizontal="right"/>
    </xf>
    <xf numFmtId="0" fontId="14" fillId="0" borderId="0" xfId="6" applyFont="1"/>
    <xf numFmtId="0" fontId="11" fillId="0" borderId="0" xfId="0" applyFont="1" applyAlignment="1">
      <alignment vertical="top" wrapText="1"/>
    </xf>
    <xf numFmtId="3" fontId="12" fillId="0" borderId="0" xfId="0" quotePrefix="1" applyNumberFormat="1" applyFont="1" applyAlignment="1">
      <alignment horizontal="left" vertical="top"/>
    </xf>
    <xf numFmtId="0" fontId="9" fillId="2" borderId="0" xfId="4" applyFont="1" applyFill="1" applyAlignment="1">
      <alignment horizontal="center"/>
    </xf>
    <xf numFmtId="0" fontId="9" fillId="2" borderId="0" xfId="4" applyFont="1" applyFill="1"/>
    <xf numFmtId="0" fontId="10" fillId="0" borderId="0" xfId="4" applyFont="1"/>
    <xf numFmtId="170" fontId="10" fillId="0" borderId="0" xfId="4" applyNumberFormat="1" applyFont="1"/>
    <xf numFmtId="0" fontId="9" fillId="0" borderId="0" xfId="4" applyFont="1"/>
    <xf numFmtId="170" fontId="20" fillId="0" borderId="0" xfId="4" applyNumberFormat="1" applyFont="1"/>
    <xf numFmtId="170" fontId="10" fillId="0" borderId="1" xfId="4" applyNumberFormat="1" applyFont="1" applyBorder="1"/>
    <xf numFmtId="0" fontId="21" fillId="0" borderId="0" xfId="4" applyFont="1" applyProtection="1">
      <protection locked="0"/>
    </xf>
    <xf numFmtId="0" fontId="22" fillId="0" borderId="0" xfId="4" applyFont="1" applyProtection="1">
      <protection locked="0"/>
    </xf>
    <xf numFmtId="0" fontId="23" fillId="0" borderId="0" xfId="4" applyFont="1" applyProtection="1">
      <protection locked="0"/>
    </xf>
    <xf numFmtId="170" fontId="10" fillId="0" borderId="2" xfId="4" applyNumberFormat="1" applyFont="1" applyBorder="1"/>
    <xf numFmtId="0" fontId="24" fillId="0" borderId="0" xfId="4" applyFont="1" applyProtection="1">
      <protection locked="0"/>
    </xf>
    <xf numFmtId="170" fontId="9" fillId="0" borderId="0" xfId="4" applyNumberFormat="1" applyFont="1"/>
    <xf numFmtId="170" fontId="10" fillId="0" borderId="0" xfId="4" applyNumberFormat="1" applyFont="1" applyAlignment="1">
      <alignment horizontal="right"/>
    </xf>
    <xf numFmtId="170" fontId="10" fillId="0" borderId="1" xfId="4" applyNumberFormat="1" applyFont="1" applyBorder="1" applyAlignment="1">
      <alignment horizontal="right"/>
    </xf>
    <xf numFmtId="0" fontId="9" fillId="0" borderId="0" xfId="4" applyFont="1" applyProtection="1">
      <protection locked="0"/>
    </xf>
    <xf numFmtId="0" fontId="10" fillId="0" borderId="0" xfId="4" applyFont="1" applyProtection="1">
      <protection locked="0"/>
    </xf>
    <xf numFmtId="9" fontId="10" fillId="0" borderId="0" xfId="4" applyNumberFormat="1" applyFont="1" applyAlignment="1">
      <alignment horizontal="left"/>
    </xf>
    <xf numFmtId="0" fontId="24" fillId="0" borderId="0" xfId="4" applyFont="1"/>
    <xf numFmtId="0" fontId="10" fillId="3" borderId="0" xfId="4" applyFont="1" applyFill="1"/>
    <xf numFmtId="0" fontId="9" fillId="3" borderId="0" xfId="4" applyFont="1" applyFill="1"/>
    <xf numFmtId="0" fontId="25" fillId="0" borderId="0" xfId="4" applyFont="1"/>
    <xf numFmtId="0" fontId="9" fillId="0" borderId="0" xfId="4" applyFont="1" applyAlignment="1">
      <alignment horizontal="right"/>
    </xf>
    <xf numFmtId="172" fontId="12" fillId="0" borderId="0" xfId="6" applyNumberFormat="1" applyFont="1" applyAlignment="1">
      <alignment horizontal="right"/>
    </xf>
    <xf numFmtId="0" fontId="10" fillId="5" borderId="0" xfId="4" applyFont="1" applyFill="1"/>
    <xf numFmtId="170" fontId="10" fillId="5" borderId="0" xfId="4" applyNumberFormat="1" applyFont="1" applyFill="1"/>
    <xf numFmtId="170" fontId="10" fillId="5" borderId="1" xfId="4" applyNumberFormat="1" applyFont="1" applyFill="1" applyBorder="1" applyAlignment="1">
      <alignment horizontal="right"/>
    </xf>
    <xf numFmtId="170" fontId="10" fillId="5" borderId="2" xfId="4" applyNumberFormat="1" applyFont="1" applyFill="1" applyBorder="1"/>
    <xf numFmtId="173" fontId="12" fillId="0" borderId="0" xfId="6" applyNumberFormat="1" applyFont="1"/>
    <xf numFmtId="0" fontId="17" fillId="0" borderId="0" xfId="6" applyFont="1"/>
    <xf numFmtId="0" fontId="33" fillId="0" borderId="0" xfId="0" applyFont="1" applyAlignment="1">
      <alignment horizontal="center"/>
    </xf>
    <xf numFmtId="0" fontId="36" fillId="0" borderId="0" xfId="0" applyFont="1"/>
    <xf numFmtId="0" fontId="36" fillId="0" borderId="4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6" fillId="0" borderId="9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1" fontId="36" fillId="0" borderId="0" xfId="0" applyNumberFormat="1" applyFont="1" applyAlignment="1">
      <alignment horizontal="center"/>
    </xf>
    <xf numFmtId="0" fontId="36" fillId="8" borderId="0" xfId="0" applyFont="1" applyFill="1" applyAlignment="1">
      <alignment horizontal="center"/>
    </xf>
    <xf numFmtId="0" fontId="36" fillId="11" borderId="0" xfId="0" applyFont="1" applyFill="1" applyAlignment="1">
      <alignment horizontal="center"/>
    </xf>
    <xf numFmtId="0" fontId="36" fillId="10" borderId="0" xfId="0" applyFont="1" applyFill="1" applyAlignment="1">
      <alignment horizontal="center"/>
    </xf>
    <xf numFmtId="0" fontId="36" fillId="6" borderId="0" xfId="0" applyFont="1" applyFill="1" applyAlignment="1">
      <alignment horizontal="center"/>
    </xf>
    <xf numFmtId="0" fontId="36" fillId="9" borderId="0" xfId="0" applyFont="1" applyFill="1" applyAlignment="1">
      <alignment horizontal="center"/>
    </xf>
    <xf numFmtId="0" fontId="36" fillId="12" borderId="0" xfId="0" applyFont="1" applyFill="1" applyAlignment="1">
      <alignment horizontal="center"/>
    </xf>
    <xf numFmtId="0" fontId="36" fillId="13" borderId="0" xfId="0" applyFont="1" applyFill="1" applyAlignment="1">
      <alignment horizontal="center"/>
    </xf>
    <xf numFmtId="0" fontId="36" fillId="14" borderId="0" xfId="0" applyFont="1" applyFill="1" applyAlignment="1">
      <alignment horizontal="center"/>
    </xf>
    <xf numFmtId="0" fontId="33" fillId="0" borderId="3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6" fillId="8" borderId="4" xfId="0" applyFont="1" applyFill="1" applyBorder="1" applyAlignment="1">
      <alignment horizontal="center"/>
    </xf>
    <xf numFmtId="0" fontId="36" fillId="8" borderId="15" xfId="0" applyFont="1" applyFill="1" applyBorder="1" applyAlignment="1">
      <alignment horizontal="center"/>
    </xf>
    <xf numFmtId="0" fontId="36" fillId="11" borderId="9" xfId="0" applyFont="1" applyFill="1" applyBorder="1" applyAlignment="1">
      <alignment horizontal="center"/>
    </xf>
    <xf numFmtId="0" fontId="36" fillId="9" borderId="9" xfId="0" applyFont="1" applyFill="1" applyBorder="1" applyAlignment="1">
      <alignment horizontal="center"/>
    </xf>
    <xf numFmtId="0" fontId="36" fillId="12" borderId="9" xfId="0" applyFont="1" applyFill="1" applyBorder="1" applyAlignment="1">
      <alignment horizontal="center"/>
    </xf>
    <xf numFmtId="0" fontId="36" fillId="14" borderId="9" xfId="0" applyFont="1" applyFill="1" applyBorder="1" applyAlignment="1">
      <alignment horizontal="center"/>
    </xf>
    <xf numFmtId="0" fontId="36" fillId="10" borderId="9" xfId="0" applyFont="1" applyFill="1" applyBorder="1" applyAlignment="1">
      <alignment horizontal="center"/>
    </xf>
    <xf numFmtId="0" fontId="36" fillId="6" borderId="9" xfId="0" applyFont="1" applyFill="1" applyBorder="1" applyAlignment="1">
      <alignment horizontal="center"/>
    </xf>
    <xf numFmtId="0" fontId="36" fillId="13" borderId="6" xfId="0" applyFont="1" applyFill="1" applyBorder="1" applyAlignment="1">
      <alignment horizontal="center"/>
    </xf>
    <xf numFmtId="0" fontId="36" fillId="13" borderId="2" xfId="0" applyFont="1" applyFill="1" applyBorder="1" applyAlignment="1">
      <alignment horizontal="center"/>
    </xf>
    <xf numFmtId="173" fontId="36" fillId="15" borderId="14" xfId="0" applyNumberFormat="1" applyFont="1" applyFill="1" applyBorder="1" applyAlignment="1">
      <alignment horizontal="center"/>
    </xf>
    <xf numFmtId="173" fontId="36" fillId="15" borderId="11" xfId="0" applyNumberFormat="1" applyFont="1" applyFill="1" applyBorder="1" applyAlignment="1">
      <alignment horizontal="center"/>
    </xf>
    <xf numFmtId="173" fontId="36" fillId="15" borderId="12" xfId="0" applyNumberFormat="1" applyFont="1" applyFill="1" applyBorder="1" applyAlignment="1">
      <alignment horizontal="center"/>
    </xf>
    <xf numFmtId="0" fontId="33" fillId="15" borderId="8" xfId="0" applyFont="1" applyFill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6" fillId="8" borderId="9" xfId="0" applyFont="1" applyFill="1" applyBorder="1" applyAlignment="1">
      <alignment horizontal="center"/>
    </xf>
    <xf numFmtId="164" fontId="36" fillId="0" borderId="11" xfId="0" applyNumberFormat="1" applyFont="1" applyBorder="1" applyAlignment="1">
      <alignment horizontal="center"/>
    </xf>
    <xf numFmtId="175" fontId="36" fillId="0" borderId="11" xfId="0" applyNumberFormat="1" applyFont="1" applyBorder="1" applyAlignment="1">
      <alignment horizontal="center"/>
    </xf>
    <xf numFmtId="0" fontId="36" fillId="13" borderId="9" xfId="0" applyFont="1" applyFill="1" applyBorder="1" applyAlignment="1">
      <alignment horizontal="center"/>
    </xf>
    <xf numFmtId="0" fontId="37" fillId="0" borderId="2" xfId="0" applyFont="1" applyBorder="1"/>
    <xf numFmtId="0" fontId="37" fillId="0" borderId="2" xfId="0" applyFont="1" applyBorder="1" applyAlignment="1">
      <alignment horizontal="center"/>
    </xf>
    <xf numFmtId="164" fontId="37" fillId="0" borderId="12" xfId="0" applyNumberFormat="1" applyFont="1" applyBorder="1" applyAlignment="1">
      <alignment horizontal="center"/>
    </xf>
    <xf numFmtId="0" fontId="33" fillId="7" borderId="8" xfId="0" applyFont="1" applyFill="1" applyBorder="1" applyAlignment="1">
      <alignment horizontal="center"/>
    </xf>
    <xf numFmtId="0" fontId="36" fillId="7" borderId="3" xfId="0" applyFont="1" applyFill="1" applyBorder="1" applyAlignment="1">
      <alignment horizontal="center"/>
    </xf>
    <xf numFmtId="0" fontId="36" fillId="7" borderId="10" xfId="0" applyFont="1" applyFill="1" applyBorder="1" applyAlignment="1">
      <alignment horizontal="center"/>
    </xf>
    <xf numFmtId="0" fontId="36" fillId="7" borderId="5" xfId="0" applyFont="1" applyFill="1" applyBorder="1" applyAlignment="1">
      <alignment horizontal="center"/>
    </xf>
    <xf numFmtId="1" fontId="36" fillId="0" borderId="6" xfId="0" applyNumberFormat="1" applyFont="1" applyBorder="1" applyAlignment="1">
      <alignment horizontal="left"/>
    </xf>
    <xf numFmtId="1" fontId="36" fillId="0" borderId="2" xfId="0" applyNumberFormat="1" applyFont="1" applyBorder="1" applyAlignment="1">
      <alignment horizontal="left"/>
    </xf>
    <xf numFmtId="1" fontId="36" fillId="0" borderId="12" xfId="0" applyNumberFormat="1" applyFont="1" applyBorder="1" applyAlignment="1">
      <alignment horizontal="left"/>
    </xf>
    <xf numFmtId="0" fontId="38" fillId="0" borderId="0" xfId="0" applyFont="1" applyAlignment="1">
      <alignment horizontal="center"/>
    </xf>
    <xf numFmtId="0" fontId="38" fillId="0" borderId="4" xfId="0" applyFont="1" applyBorder="1" applyAlignment="1">
      <alignment horizontal="center"/>
    </xf>
    <xf numFmtId="0" fontId="38" fillId="0" borderId="15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165" fontId="4" fillId="0" borderId="0" xfId="4" applyNumberFormat="1"/>
    <xf numFmtId="0" fontId="43" fillId="0" borderId="0" xfId="4" applyFont="1"/>
    <xf numFmtId="165" fontId="27" fillId="0" borderId="0" xfId="7" applyFont="1" applyFill="1" applyBorder="1"/>
    <xf numFmtId="0" fontId="0" fillId="0" borderId="0" xfId="0" applyAlignment="1">
      <alignment vertical="center" wrapText="1"/>
    </xf>
    <xf numFmtId="0" fontId="18" fillId="0" borderId="0" xfId="0" applyFont="1"/>
    <xf numFmtId="0" fontId="19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indent="1"/>
    </xf>
    <xf numFmtId="3" fontId="27" fillId="0" borderId="0" xfId="0" applyNumberFormat="1" applyFont="1"/>
    <xf numFmtId="1" fontId="27" fillId="0" borderId="0" xfId="0" applyNumberFormat="1" applyFont="1"/>
    <xf numFmtId="3" fontId="29" fillId="0" borderId="0" xfId="0" applyNumberFormat="1" applyFont="1" applyAlignment="1">
      <alignment horizontal="center"/>
    </xf>
    <xf numFmtId="165" fontId="29" fillId="0" borderId="0" xfId="0" applyNumberFormat="1" applyFont="1"/>
    <xf numFmtId="173" fontId="0" fillId="0" borderId="0" xfId="0" applyNumberFormat="1"/>
    <xf numFmtId="164" fontId="0" fillId="0" borderId="0" xfId="0" applyNumberForma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3" fontId="31" fillId="0" borderId="0" xfId="0" applyNumberFormat="1" applyFont="1" applyAlignment="1">
      <alignment horizontal="center"/>
    </xf>
    <xf numFmtId="1" fontId="31" fillId="0" borderId="0" xfId="0" applyNumberFormat="1" applyFont="1" applyAlignment="1">
      <alignment horizontal="center"/>
    </xf>
    <xf numFmtId="0" fontId="31" fillId="0" borderId="0" xfId="0" applyFont="1"/>
    <xf numFmtId="174" fontId="28" fillId="0" borderId="0" xfId="0" applyNumberFormat="1" applyFont="1" applyAlignment="1">
      <alignment horizontal="center"/>
    </xf>
    <xf numFmtId="2" fontId="31" fillId="0" borderId="0" xfId="0" applyNumberFormat="1" applyFont="1" applyAlignment="1">
      <alignment horizontal="center"/>
    </xf>
    <xf numFmtId="165" fontId="31" fillId="0" borderId="0" xfId="7" applyFont="1" applyFill="1" applyBorder="1"/>
    <xf numFmtId="3" fontId="28" fillId="0" borderId="0" xfId="0" applyNumberFormat="1" applyFont="1" applyAlignment="1">
      <alignment horizontal="center"/>
    </xf>
    <xf numFmtId="10" fontId="31" fillId="0" borderId="0" xfId="0" applyNumberFormat="1" applyFont="1" applyAlignment="1">
      <alignment horizontal="center"/>
    </xf>
    <xf numFmtId="1" fontId="28" fillId="0" borderId="0" xfId="0" applyNumberFormat="1" applyFont="1" applyAlignment="1">
      <alignment horizontal="center"/>
    </xf>
    <xf numFmtId="165" fontId="31" fillId="0" borderId="0" xfId="0" applyNumberFormat="1" applyFont="1"/>
    <xf numFmtId="174" fontId="28" fillId="0" borderId="0" xfId="0" quotePrefix="1" applyNumberFormat="1" applyFont="1" applyAlignment="1">
      <alignment horizontal="center"/>
    </xf>
    <xf numFmtId="165" fontId="28" fillId="0" borderId="0" xfId="7" applyFont="1" applyFill="1" applyBorder="1"/>
    <xf numFmtId="165" fontId="32" fillId="0" borderId="0" xfId="0" applyNumberFormat="1" applyFont="1"/>
    <xf numFmtId="3" fontId="31" fillId="0" borderId="0" xfId="0" applyNumberFormat="1" applyFont="1" applyAlignment="1">
      <alignment horizontal="right"/>
    </xf>
    <xf numFmtId="166" fontId="32" fillId="0" borderId="0" xfId="0" applyNumberFormat="1" applyFont="1" applyAlignment="1">
      <alignment horizontal="center"/>
    </xf>
    <xf numFmtId="0" fontId="10" fillId="7" borderId="0" xfId="4" applyFont="1" applyFill="1"/>
    <xf numFmtId="167" fontId="10" fillId="7" borderId="0" xfId="4" applyNumberFormat="1" applyFont="1" applyFill="1"/>
    <xf numFmtId="0" fontId="5" fillId="7" borderId="9" xfId="6" applyFill="1" applyBorder="1"/>
    <xf numFmtId="0" fontId="5" fillId="7" borderId="11" xfId="6" applyFill="1" applyBorder="1"/>
    <xf numFmtId="0" fontId="5" fillId="7" borderId="6" xfId="6" applyFill="1" applyBorder="1"/>
    <xf numFmtId="173" fontId="5" fillId="7" borderId="12" xfId="6" applyNumberFormat="1" applyFill="1" applyBorder="1"/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5" fillId="7" borderId="4" xfId="6" applyFill="1" applyBorder="1"/>
    <xf numFmtId="0" fontId="5" fillId="7" borderId="14" xfId="6" applyFill="1" applyBorder="1"/>
    <xf numFmtId="165" fontId="5" fillId="7" borderId="12" xfId="7" applyFont="1" applyFill="1" applyBorder="1"/>
    <xf numFmtId="165" fontId="0" fillId="0" borderId="0" xfId="7" applyFont="1"/>
    <xf numFmtId="44" fontId="0" fillId="0" borderId="0" xfId="0" applyNumberFormat="1"/>
    <xf numFmtId="176" fontId="0" fillId="0" borderId="0" xfId="0" applyNumberFormat="1"/>
    <xf numFmtId="0" fontId="5" fillId="0" borderId="0" xfId="6" quotePrefix="1"/>
    <xf numFmtId="0" fontId="10" fillId="0" borderId="0" xfId="4" quotePrefix="1" applyFont="1"/>
    <xf numFmtId="0" fontId="1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5" fillId="7" borderId="4" xfId="6" applyFill="1" applyBorder="1" applyAlignment="1">
      <alignment horizontal="center"/>
    </xf>
    <xf numFmtId="0" fontId="5" fillId="7" borderId="14" xfId="6" applyFill="1" applyBorder="1" applyAlignment="1">
      <alignment horizontal="center"/>
    </xf>
    <xf numFmtId="3" fontId="12" fillId="0" borderId="0" xfId="0" quotePrefix="1" applyNumberFormat="1" applyFont="1" applyAlignment="1">
      <alignment horizontal="left" vertical="top" wrapText="1"/>
    </xf>
    <xf numFmtId="3" fontId="12" fillId="0" borderId="0" xfId="0" quotePrefix="1" applyNumberFormat="1" applyFont="1" applyAlignment="1">
      <alignment horizontal="left" vertical="top"/>
    </xf>
    <xf numFmtId="0" fontId="41" fillId="11" borderId="4" xfId="0" applyFont="1" applyFill="1" applyBorder="1" applyAlignment="1">
      <alignment horizontal="center" vertical="center"/>
    </xf>
    <xf numFmtId="0" fontId="41" fillId="11" borderId="15" xfId="0" applyFont="1" applyFill="1" applyBorder="1" applyAlignment="1">
      <alignment horizontal="center" vertical="center"/>
    </xf>
    <xf numFmtId="0" fontId="41" fillId="11" borderId="14" xfId="0" applyFont="1" applyFill="1" applyBorder="1" applyAlignment="1">
      <alignment horizontal="center" vertical="center"/>
    </xf>
    <xf numFmtId="0" fontId="41" fillId="11" borderId="6" xfId="0" applyFont="1" applyFill="1" applyBorder="1" applyAlignment="1">
      <alignment horizontal="center" vertical="center"/>
    </xf>
    <xf numFmtId="0" fontId="41" fillId="11" borderId="2" xfId="0" applyFont="1" applyFill="1" applyBorder="1" applyAlignment="1">
      <alignment horizontal="center" vertical="center"/>
    </xf>
    <xf numFmtId="0" fontId="41" fillId="11" borderId="12" xfId="0" applyFont="1" applyFill="1" applyBorder="1" applyAlignment="1">
      <alignment horizontal="center" vertical="center"/>
    </xf>
    <xf numFmtId="0" fontId="42" fillId="15" borderId="3" xfId="0" applyFont="1" applyFill="1" applyBorder="1" applyAlignment="1">
      <alignment horizontal="center" vertical="center" wrapText="1"/>
    </xf>
    <xf numFmtId="0" fontId="42" fillId="15" borderId="10" xfId="0" applyFont="1" applyFill="1" applyBorder="1" applyAlignment="1">
      <alignment horizontal="center" vertical="center" wrapText="1"/>
    </xf>
    <xf numFmtId="0" fontId="42" fillId="15" borderId="5" xfId="0" applyFont="1" applyFill="1" applyBorder="1" applyAlignment="1">
      <alignment horizontal="center" vertical="center" wrapText="1"/>
    </xf>
    <xf numFmtId="0" fontId="40" fillId="7" borderId="4" xfId="0" applyFont="1" applyFill="1" applyBorder="1" applyAlignment="1">
      <alignment horizontal="center" vertical="center"/>
    </xf>
    <xf numFmtId="0" fontId="40" fillId="7" borderId="15" xfId="0" applyFont="1" applyFill="1" applyBorder="1" applyAlignment="1">
      <alignment horizontal="center" vertical="center"/>
    </xf>
    <xf numFmtId="0" fontId="40" fillId="7" borderId="14" xfId="0" applyFont="1" applyFill="1" applyBorder="1" applyAlignment="1">
      <alignment horizontal="center" vertical="center"/>
    </xf>
    <xf numFmtId="0" fontId="40" fillId="7" borderId="9" xfId="0" applyFont="1" applyFill="1" applyBorder="1" applyAlignment="1">
      <alignment horizontal="center" vertical="center"/>
    </xf>
    <xf numFmtId="0" fontId="40" fillId="7" borderId="0" xfId="0" applyFont="1" applyFill="1" applyAlignment="1">
      <alignment horizontal="center" vertical="center"/>
    </xf>
    <xf numFmtId="0" fontId="40" fillId="7" borderId="11" xfId="0" applyFont="1" applyFill="1" applyBorder="1" applyAlignment="1">
      <alignment horizontal="center" vertical="center"/>
    </xf>
    <xf numFmtId="0" fontId="40" fillId="7" borderId="6" xfId="0" applyFont="1" applyFill="1" applyBorder="1" applyAlignment="1">
      <alignment horizontal="center" vertical="center"/>
    </xf>
    <xf numFmtId="0" fontId="40" fillId="7" borderId="2" xfId="0" applyFont="1" applyFill="1" applyBorder="1" applyAlignment="1">
      <alignment horizontal="center" vertical="center"/>
    </xf>
    <xf numFmtId="0" fontId="40" fillId="7" borderId="12" xfId="0" applyFont="1" applyFill="1" applyBorder="1" applyAlignment="1">
      <alignment horizontal="center" vertical="center"/>
    </xf>
    <xf numFmtId="0" fontId="37" fillId="15" borderId="3" xfId="0" applyFont="1" applyFill="1" applyBorder="1" applyAlignment="1">
      <alignment horizontal="center" vertical="center" wrapText="1"/>
    </xf>
    <xf numFmtId="0" fontId="37" fillId="15" borderId="10" xfId="0" applyFont="1" applyFill="1" applyBorder="1" applyAlignment="1">
      <alignment horizontal="center" vertical="center" wrapText="1"/>
    </xf>
    <xf numFmtId="0" fontId="37" fillId="15" borderId="5" xfId="0" applyFont="1" applyFill="1" applyBorder="1" applyAlignment="1">
      <alignment horizontal="center" vertical="center" wrapText="1"/>
    </xf>
    <xf numFmtId="0" fontId="33" fillId="7" borderId="3" xfId="0" applyFont="1" applyFill="1" applyBorder="1" applyAlignment="1">
      <alignment horizontal="center" wrapText="1"/>
    </xf>
    <xf numFmtId="0" fontId="33" fillId="7" borderId="10" xfId="0" applyFont="1" applyFill="1" applyBorder="1" applyAlignment="1">
      <alignment horizontal="center" wrapText="1"/>
    </xf>
    <xf numFmtId="0" fontId="33" fillId="7" borderId="5" xfId="0" applyFont="1" applyFill="1" applyBorder="1" applyAlignment="1">
      <alignment horizontal="center" wrapText="1"/>
    </xf>
    <xf numFmtId="0" fontId="35" fillId="0" borderId="4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4" xfId="0" applyFont="1" applyBorder="1" applyAlignment="1">
      <alignment horizontal="center"/>
    </xf>
  </cellXfs>
  <cellStyles count="8">
    <cellStyle name="Komma 2 2" xfId="3" xr:uid="{024EE0A8-0DA8-47F8-939B-1CA3B80C1BF4}"/>
    <cellStyle name="Standaard" xfId="0" builtinId="0"/>
    <cellStyle name="Standaard 2" xfId="4" xr:uid="{8939A600-277D-4E8D-9CFE-47C8430373A5}"/>
    <cellStyle name="Standaard 2 2" xfId="1" xr:uid="{0310059C-C832-414E-932D-78EF48E2BDD8}"/>
    <cellStyle name="Standaard 2 3" xfId="5" xr:uid="{23881039-5E7A-4AB5-83B4-DB22C61611F3}"/>
    <cellStyle name="Standaard_A (2)" xfId="6" xr:uid="{44853C98-0582-4EC1-A9AC-23D50ADC04B4}"/>
    <cellStyle name="Valuta" xfId="7" builtinId="4"/>
    <cellStyle name="Valuta 2" xfId="2" xr:uid="{9A4EDD4C-5445-4997-9E9B-1C28A6CD095E}"/>
  </cellStyles>
  <dxfs count="84"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7" tint="0.59996337778862885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2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33CC"/>
        </patternFill>
      </fill>
    </dxf>
    <dxf>
      <fill>
        <patternFill>
          <bgColor rgb="FF0033CC"/>
        </patternFill>
      </fill>
    </dxf>
    <dxf>
      <fill>
        <patternFill>
          <bgColor rgb="FF0033CC"/>
        </patternFill>
      </fill>
    </dxf>
    <dxf>
      <fill>
        <patternFill>
          <bgColor rgb="FFFF33CC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7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0033CC"/>
        </patternFill>
      </fill>
    </dxf>
    <dxf>
      <fill>
        <patternFill>
          <bgColor rgb="FFFF33CC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7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EAEAEA"/>
        </patternFill>
      </fill>
    </dxf>
    <dxf>
      <fill>
        <patternFill>
          <bgColor rgb="FF0033CC"/>
        </patternFill>
      </fill>
    </dxf>
    <dxf>
      <fill>
        <patternFill>
          <bgColor rgb="FFFF33CC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7" tint="0.59996337778862885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0033CC"/>
        </patternFill>
      </fill>
    </dxf>
    <dxf>
      <fill>
        <patternFill>
          <bgColor rgb="FFFF33CC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33CC"/>
        </patternFill>
      </fill>
    </dxf>
    <dxf>
      <fill>
        <patternFill>
          <bgColor rgb="FF0033CC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EAEAEA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EAEAEA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EAEAEA"/>
        </patternFill>
      </fill>
    </dxf>
  </dxfs>
  <tableStyles count="0" defaultTableStyle="TableStyleMedium2" defaultPivotStyle="PivotStyleLight16"/>
  <colors>
    <mruColors>
      <color rgb="FFEAEAEA"/>
      <color rgb="FF0033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1136897</xdr:colOff>
      <xdr:row>4</xdr:row>
      <xdr:rowOff>129886</xdr:rowOff>
    </xdr:to>
    <xdr:pic>
      <xdr:nvPicPr>
        <xdr:cNvPr id="4" name="Afbeelding 3" descr="KNLTB Logo">
          <a:extLst>
            <a:ext uri="{FF2B5EF4-FFF2-40B4-BE49-F238E27FC236}">
              <a16:creationId xmlns:a16="http://schemas.microsoft.com/office/drawing/2014/main" id="{5EF12329-2033-4FEC-8992-CDF239B3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077756" cy="615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1277656</xdr:colOff>
      <xdr:row>4</xdr:row>
      <xdr:rowOff>15586</xdr:rowOff>
    </xdr:to>
    <xdr:pic>
      <xdr:nvPicPr>
        <xdr:cNvPr id="4" name="Afbeelding 3" descr="KNLTB Logo">
          <a:extLst>
            <a:ext uri="{FF2B5EF4-FFF2-40B4-BE49-F238E27FC236}">
              <a16:creationId xmlns:a16="http://schemas.microsoft.com/office/drawing/2014/main" id="{6696DE93-7AB5-42E7-8205-26026BC0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077756" cy="615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1277656</xdr:colOff>
      <xdr:row>4</xdr:row>
      <xdr:rowOff>91786</xdr:rowOff>
    </xdr:to>
    <xdr:pic>
      <xdr:nvPicPr>
        <xdr:cNvPr id="2" name="Afbeelding 1" descr="KNLTB Logo">
          <a:extLst>
            <a:ext uri="{FF2B5EF4-FFF2-40B4-BE49-F238E27FC236}">
              <a16:creationId xmlns:a16="http://schemas.microsoft.com/office/drawing/2014/main" id="{8C02891C-ADA5-0A48-BFA6-C1AF2D34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938056" cy="587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825500</xdr:colOff>
      <xdr:row>5</xdr:row>
      <xdr:rowOff>88900</xdr:rowOff>
    </xdr:from>
    <xdr:to>
      <xdr:col>9</xdr:col>
      <xdr:colOff>147397</xdr:colOff>
      <xdr:row>38</xdr:row>
      <xdr:rowOff>118255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0ACDCD7-0C84-754F-824A-B86E57BAC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990600"/>
          <a:ext cx="7957897" cy="5680855"/>
        </a:xfrm>
        <a:prstGeom prst="rect">
          <a:avLst/>
        </a:prstGeom>
      </xdr:spPr>
    </xdr:pic>
    <xdr:clientData/>
  </xdr:twoCellAnchor>
  <xdr:twoCellAnchor editAs="oneCell">
    <xdr:from>
      <xdr:col>0</xdr:col>
      <xdr:colOff>927100</xdr:colOff>
      <xdr:row>39</xdr:row>
      <xdr:rowOff>139700</xdr:rowOff>
    </xdr:from>
    <xdr:to>
      <xdr:col>9</xdr:col>
      <xdr:colOff>252150</xdr:colOff>
      <xdr:row>79</xdr:row>
      <xdr:rowOff>67572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09CE0B8-A39D-0640-9405-E57BC5734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7100" y="6858000"/>
          <a:ext cx="7961050" cy="653187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6053F-43A7-4E60-8C89-437EF05F4CE8}">
  <sheetPr>
    <tabColor theme="8" tint="0.59999389629810485"/>
  </sheetPr>
  <dimension ref="A1:N174"/>
  <sheetViews>
    <sheetView topLeftCell="A149" zoomScale="120" zoomScaleNormal="120" workbookViewId="0">
      <selection activeCell="F160" sqref="F160"/>
    </sheetView>
  </sheetViews>
  <sheetFormatPr baseColWidth="10" defaultColWidth="9" defaultRowHeight="13"/>
  <cols>
    <col min="1" max="1" width="12.796875" style="4" customWidth="1"/>
    <col min="2" max="2" width="35.19921875" style="4" customWidth="1"/>
    <col min="3" max="3" width="1.3984375" style="4" customWidth="1"/>
    <col min="4" max="4" width="12" style="5" customWidth="1"/>
    <col min="5" max="5" width="1.3984375" style="4" customWidth="1"/>
    <col min="6" max="6" width="12" style="5" customWidth="1"/>
    <col min="7" max="7" width="1.3984375" style="4" customWidth="1"/>
    <col min="8" max="8" width="44.19921875" style="4" customWidth="1"/>
    <col min="9" max="9" width="14.59765625" style="4" customWidth="1"/>
    <col min="10" max="13" width="9" style="4"/>
    <col min="14" max="14" width="11.19921875" style="4" bestFit="1" customWidth="1"/>
    <col min="15" max="16384" width="9" style="4"/>
  </cols>
  <sheetData>
    <row r="1" spans="1:13">
      <c r="A1" s="202"/>
      <c r="B1" s="202"/>
      <c r="C1" s="202"/>
      <c r="D1" s="202"/>
      <c r="E1" s="202"/>
      <c r="F1" s="202"/>
      <c r="G1" s="202"/>
      <c r="H1" s="202"/>
    </row>
    <row r="2" spans="1:13">
      <c r="A2" s="202"/>
      <c r="B2" s="202"/>
      <c r="C2" s="202"/>
      <c r="D2" s="202"/>
      <c r="E2" s="202"/>
      <c r="F2" s="202"/>
      <c r="G2" s="202"/>
      <c r="H2" s="202"/>
    </row>
    <row r="3" spans="1:13">
      <c r="A3" s="202"/>
      <c r="B3" s="202"/>
      <c r="C3" s="202"/>
      <c r="D3" s="202"/>
      <c r="E3" s="202"/>
      <c r="F3" s="202"/>
      <c r="G3" s="202"/>
      <c r="H3" s="202"/>
    </row>
    <row r="4" spans="1:13">
      <c r="A4" s="202"/>
      <c r="B4" s="202"/>
      <c r="C4" s="202"/>
      <c r="D4" s="202"/>
      <c r="E4" s="202"/>
      <c r="F4" s="202"/>
      <c r="G4" s="202"/>
      <c r="H4" s="202"/>
    </row>
    <row r="5" spans="1:13">
      <c r="A5" s="202"/>
      <c r="B5" s="202"/>
      <c r="C5" s="202"/>
      <c r="D5" s="202"/>
      <c r="E5" s="202"/>
      <c r="F5" s="202"/>
      <c r="G5" s="202"/>
      <c r="H5" s="202"/>
    </row>
    <row r="6" spans="1:13" ht="12.75" customHeight="1">
      <c r="A6" s="202"/>
      <c r="B6" s="202"/>
      <c r="C6" s="202"/>
      <c r="D6" s="202"/>
      <c r="E6" s="202"/>
      <c r="F6" s="202"/>
      <c r="G6" s="202"/>
      <c r="H6" s="202"/>
    </row>
    <row r="7" spans="1:13" ht="12.75" customHeight="1">
      <c r="A7" s="21"/>
      <c r="B7" s="21"/>
    </row>
    <row r="8" spans="1:13" ht="14.25" customHeight="1"/>
    <row r="9" spans="1:13" ht="15.75" customHeight="1">
      <c r="A9" s="61" t="s">
        <v>0</v>
      </c>
      <c r="B9" s="22" t="s">
        <v>251</v>
      </c>
      <c r="D9" s="24" t="s">
        <v>1</v>
      </c>
      <c r="E9" s="1"/>
      <c r="F9" s="25" t="s">
        <v>215</v>
      </c>
      <c r="G9" s="20"/>
      <c r="J9" s="61"/>
      <c r="L9" s="23"/>
    </row>
    <row r="10" spans="1:13" ht="16">
      <c r="A10" s="26" t="s">
        <v>163</v>
      </c>
      <c r="B10" s="27" t="s">
        <v>252</v>
      </c>
      <c r="C10" s="6"/>
      <c r="D10" s="28" t="s">
        <v>2</v>
      </c>
      <c r="E10" s="1"/>
      <c r="F10" s="32"/>
      <c r="G10" s="1"/>
      <c r="J10" s="23"/>
      <c r="L10" s="23"/>
    </row>
    <row r="11" spans="1:13" ht="15.75" customHeight="1">
      <c r="A11" s="26" t="s">
        <v>7</v>
      </c>
      <c r="B11" s="30" t="s">
        <v>253</v>
      </c>
      <c r="C11" s="6"/>
      <c r="D11" s="31" t="s">
        <v>6</v>
      </c>
      <c r="E11" s="1"/>
      <c r="F11" s="206"/>
      <c r="G11" s="206"/>
      <c r="H11" s="206"/>
      <c r="J11" s="23"/>
      <c r="L11" s="23"/>
    </row>
    <row r="12" spans="1:13" ht="15">
      <c r="A12" s="26" t="s">
        <v>3</v>
      </c>
      <c r="B12" s="33">
        <v>46232</v>
      </c>
      <c r="C12" s="7"/>
      <c r="D12" s="2"/>
      <c r="E12" s="1"/>
      <c r="F12" s="207"/>
      <c r="G12" s="207"/>
      <c r="H12" s="207"/>
      <c r="J12" s="23"/>
      <c r="L12" s="34"/>
      <c r="M12" s="29"/>
    </row>
    <row r="13" spans="1:13" ht="15">
      <c r="A13" s="26"/>
      <c r="B13" s="33"/>
      <c r="C13" s="7"/>
      <c r="D13" s="2"/>
      <c r="E13" s="1"/>
      <c r="F13" s="62"/>
      <c r="G13" s="62"/>
      <c r="H13" s="62"/>
      <c r="J13" s="23"/>
      <c r="L13" s="34"/>
      <c r="M13" s="29"/>
    </row>
    <row r="14" spans="1:13" ht="13.5" customHeight="1">
      <c r="B14" s="84"/>
    </row>
    <row r="16" spans="1:13" ht="14">
      <c r="A16" s="63" t="s">
        <v>8</v>
      </c>
      <c r="B16" s="64" t="s">
        <v>9</v>
      </c>
      <c r="C16" s="65"/>
      <c r="D16" s="66"/>
      <c r="E16" s="65"/>
      <c r="F16" s="66"/>
      <c r="G16" s="65"/>
      <c r="H16" s="65"/>
      <c r="L16" s="9"/>
    </row>
    <row r="17" spans="1:10" ht="14">
      <c r="A17" s="65"/>
      <c r="B17" s="65"/>
      <c r="C17" s="65"/>
      <c r="D17" s="66"/>
      <c r="E17" s="65"/>
      <c r="F17" s="66"/>
      <c r="G17" s="65"/>
      <c r="H17" s="65"/>
      <c r="J17" s="9"/>
    </row>
    <row r="18" spans="1:10" ht="14">
      <c r="A18" s="67">
        <v>1</v>
      </c>
      <c r="B18" s="67" t="s">
        <v>10</v>
      </c>
      <c r="C18" s="65"/>
      <c r="D18" s="66"/>
      <c r="E18" s="65"/>
      <c r="F18" s="66"/>
      <c r="G18" s="65"/>
      <c r="H18" s="65"/>
    </row>
    <row r="19" spans="1:10" ht="14">
      <c r="A19" s="67"/>
      <c r="B19" s="65" t="s">
        <v>11</v>
      </c>
      <c r="C19" s="65"/>
      <c r="D19" s="68">
        <v>0</v>
      </c>
      <c r="E19" s="65"/>
      <c r="F19" s="66"/>
      <c r="G19" s="65"/>
      <c r="H19" s="65"/>
    </row>
    <row r="20" spans="1:10" ht="14">
      <c r="A20" s="67"/>
      <c r="B20" s="65" t="s">
        <v>12</v>
      </c>
      <c r="C20" s="65"/>
      <c r="D20" s="66">
        <v>0</v>
      </c>
      <c r="E20" s="65"/>
      <c r="F20" s="66"/>
      <c r="G20" s="65"/>
      <c r="H20" s="65"/>
    </row>
    <row r="21" spans="1:10" ht="14">
      <c r="A21" s="67"/>
      <c r="B21" s="65" t="s">
        <v>13</v>
      </c>
      <c r="C21" s="65"/>
      <c r="D21" s="66">
        <v>0</v>
      </c>
      <c r="E21" s="65"/>
      <c r="F21" s="66"/>
      <c r="G21" s="65"/>
      <c r="H21" s="65"/>
    </row>
    <row r="22" spans="1:10" ht="14">
      <c r="A22" s="67"/>
      <c r="B22" s="65" t="s">
        <v>14</v>
      </c>
      <c r="C22" s="65"/>
      <c r="D22" s="66">
        <v>0</v>
      </c>
      <c r="E22" s="65"/>
      <c r="F22" s="66"/>
      <c r="G22" s="65"/>
      <c r="H22" s="65"/>
    </row>
    <row r="23" spans="1:10" ht="14">
      <c r="A23" s="67"/>
      <c r="B23" s="65" t="s">
        <v>15</v>
      </c>
      <c r="C23" s="65"/>
      <c r="D23" s="69">
        <v>0</v>
      </c>
      <c r="E23" s="65"/>
      <c r="F23" s="66"/>
      <c r="G23" s="65"/>
      <c r="H23" s="65"/>
    </row>
    <row r="24" spans="1:10" ht="14">
      <c r="A24" s="65"/>
      <c r="B24" s="70"/>
      <c r="C24" s="65"/>
      <c r="D24" s="66"/>
      <c r="E24" s="65"/>
      <c r="F24" s="66"/>
      <c r="G24" s="65"/>
      <c r="H24" s="65"/>
    </row>
    <row r="25" spans="1:10" ht="14">
      <c r="A25" s="67">
        <v>2</v>
      </c>
      <c r="B25" s="71" t="s">
        <v>16</v>
      </c>
      <c r="C25" s="65"/>
      <c r="D25" s="66"/>
      <c r="E25" s="65"/>
      <c r="F25" s="66"/>
      <c r="G25" s="65"/>
      <c r="H25" s="65"/>
    </row>
    <row r="26" spans="1:10" ht="14">
      <c r="A26" s="67"/>
      <c r="B26" s="72" t="s">
        <v>17</v>
      </c>
      <c r="C26" s="65"/>
      <c r="D26" s="66">
        <v>0</v>
      </c>
      <c r="E26" s="65"/>
      <c r="F26" s="66"/>
      <c r="G26" s="65"/>
      <c r="H26" s="65"/>
    </row>
    <row r="27" spans="1:10" ht="14">
      <c r="A27" s="67"/>
      <c r="B27" s="72" t="s">
        <v>18</v>
      </c>
      <c r="C27" s="65"/>
      <c r="D27" s="66">
        <v>0</v>
      </c>
      <c r="E27" s="65"/>
      <c r="F27" s="66"/>
      <c r="G27" s="65"/>
      <c r="H27" s="65"/>
    </row>
    <row r="28" spans="1:10" ht="14">
      <c r="A28" s="67"/>
      <c r="B28" s="72" t="s">
        <v>19</v>
      </c>
      <c r="C28" s="65"/>
      <c r="D28" s="66">
        <v>0</v>
      </c>
      <c r="E28" s="65"/>
      <c r="F28" s="66"/>
      <c r="G28" s="65"/>
      <c r="H28" s="65"/>
    </row>
    <row r="29" spans="1:10" ht="14">
      <c r="A29" s="67"/>
      <c r="B29" s="72" t="s">
        <v>20</v>
      </c>
      <c r="C29" s="65"/>
      <c r="D29" s="69">
        <v>0</v>
      </c>
      <c r="E29" s="65"/>
      <c r="F29" s="66"/>
      <c r="G29" s="65"/>
      <c r="H29" s="65"/>
    </row>
    <row r="30" spans="1:10" ht="15" thickBot="1">
      <c r="A30" s="65"/>
      <c r="B30" s="70"/>
      <c r="C30" s="65"/>
      <c r="D30" s="66"/>
      <c r="E30" s="65"/>
      <c r="F30" s="73">
        <f>SUM(D26:D29)</f>
        <v>0</v>
      </c>
      <c r="G30" s="65"/>
      <c r="H30" s="65"/>
    </row>
    <row r="31" spans="1:10" ht="14">
      <c r="A31" s="65"/>
      <c r="B31" s="70"/>
      <c r="C31" s="65"/>
      <c r="D31" s="66"/>
      <c r="E31" s="65"/>
      <c r="F31" s="66"/>
      <c r="G31" s="65"/>
      <c r="H31" s="65"/>
    </row>
    <row r="32" spans="1:10" ht="14">
      <c r="A32" s="65"/>
      <c r="B32" s="74" t="s">
        <v>21</v>
      </c>
      <c r="C32" s="65"/>
      <c r="D32" s="66"/>
      <c r="E32" s="65"/>
      <c r="F32" s="75">
        <f>F30+F19</f>
        <v>0</v>
      </c>
      <c r="G32" s="65"/>
      <c r="H32" s="65"/>
    </row>
    <row r="33" spans="1:14" ht="14">
      <c r="A33" s="65"/>
      <c r="B33" s="74"/>
      <c r="C33" s="65"/>
      <c r="D33" s="66"/>
      <c r="E33" s="65"/>
      <c r="F33" s="66"/>
      <c r="G33" s="65"/>
      <c r="H33" s="65"/>
    </row>
    <row r="34" spans="1:14" ht="14">
      <c r="A34" s="65"/>
      <c r="B34" s="70"/>
      <c r="C34" s="65"/>
      <c r="D34" s="66"/>
      <c r="E34" s="65"/>
      <c r="F34" s="66"/>
      <c r="G34" s="65"/>
      <c r="H34" s="65"/>
    </row>
    <row r="35" spans="1:14" ht="14">
      <c r="A35" s="63" t="s">
        <v>22</v>
      </c>
      <c r="B35" s="64" t="s">
        <v>23</v>
      </c>
      <c r="C35" s="65"/>
      <c r="D35" s="66"/>
      <c r="E35" s="65"/>
      <c r="F35" s="66"/>
      <c r="G35" s="65"/>
      <c r="H35" s="65"/>
    </row>
    <row r="36" spans="1:14" ht="14">
      <c r="A36" s="65"/>
      <c r="B36" s="65"/>
      <c r="C36" s="65"/>
      <c r="D36" s="66"/>
      <c r="E36" s="65"/>
      <c r="F36" s="66"/>
      <c r="G36" s="65"/>
      <c r="H36" s="65"/>
    </row>
    <row r="37" spans="1:14" ht="14">
      <c r="A37" s="85" t="s">
        <v>165</v>
      </c>
      <c r="B37" s="67" t="s">
        <v>254</v>
      </c>
      <c r="C37" s="65"/>
      <c r="D37" s="66"/>
      <c r="E37" s="65"/>
      <c r="F37" s="66"/>
      <c r="G37" s="65"/>
      <c r="H37" s="65"/>
    </row>
    <row r="38" spans="1:14" ht="14">
      <c r="A38" s="67"/>
      <c r="B38" s="65" t="s">
        <v>24</v>
      </c>
      <c r="C38" s="65"/>
      <c r="D38" s="76">
        <v>0</v>
      </c>
      <c r="E38" s="65"/>
      <c r="F38" s="66"/>
      <c r="G38" s="65"/>
      <c r="H38" s="65"/>
    </row>
    <row r="39" spans="1:14" ht="14">
      <c r="A39" s="67"/>
      <c r="B39" s="65" t="s">
        <v>25</v>
      </c>
      <c r="C39" s="65"/>
      <c r="D39" s="76">
        <v>0</v>
      </c>
      <c r="E39" s="65"/>
      <c r="F39" s="66"/>
      <c r="G39" s="65"/>
      <c r="H39" s="65"/>
    </row>
    <row r="40" spans="1:14" ht="14">
      <c r="A40" s="67"/>
      <c r="B40" s="65" t="s">
        <v>27</v>
      </c>
      <c r="C40" s="65"/>
      <c r="D40" s="76">
        <v>0</v>
      </c>
      <c r="E40" s="65"/>
      <c r="F40" s="66"/>
      <c r="G40" s="65"/>
      <c r="H40" s="65"/>
    </row>
    <row r="41" spans="1:14" ht="14">
      <c r="A41" s="67"/>
      <c r="B41" s="65" t="s">
        <v>176</v>
      </c>
      <c r="C41" s="65"/>
      <c r="D41" s="76">
        <v>0</v>
      </c>
      <c r="E41" s="65"/>
      <c r="F41" s="66"/>
      <c r="G41" s="65"/>
      <c r="H41" s="65"/>
    </row>
    <row r="42" spans="1:14" ht="14">
      <c r="A42" s="67"/>
      <c r="B42" s="65" t="s">
        <v>28</v>
      </c>
      <c r="C42" s="65"/>
      <c r="D42" s="76" t="s">
        <v>26</v>
      </c>
      <c r="E42" s="65"/>
      <c r="F42" s="66"/>
      <c r="G42" s="65"/>
      <c r="H42" s="65"/>
    </row>
    <row r="43" spans="1:14" ht="14">
      <c r="A43" s="67"/>
      <c r="B43" s="65" t="s">
        <v>168</v>
      </c>
      <c r="C43" s="65"/>
      <c r="D43" s="77"/>
      <c r="E43" s="65"/>
      <c r="F43" s="66"/>
      <c r="G43" s="65"/>
      <c r="H43" s="65"/>
    </row>
    <row r="44" spans="1:14" ht="14">
      <c r="A44" s="67"/>
      <c r="B44" s="67"/>
      <c r="C44" s="65"/>
      <c r="D44" s="66"/>
      <c r="E44" s="65"/>
      <c r="F44" s="66">
        <f>SUM(D38:D43)</f>
        <v>0</v>
      </c>
      <c r="G44" s="65"/>
      <c r="H44" s="65"/>
    </row>
    <row r="45" spans="1:14" ht="14">
      <c r="A45" s="85" t="s">
        <v>166</v>
      </c>
      <c r="B45" s="67" t="s">
        <v>255</v>
      </c>
      <c r="C45" s="65"/>
      <c r="D45" s="66"/>
      <c r="E45" s="65"/>
      <c r="F45" s="66"/>
      <c r="G45" s="65"/>
    </row>
    <row r="46" spans="1:14" ht="14">
      <c r="A46" s="67"/>
      <c r="B46" s="65" t="s">
        <v>24</v>
      </c>
      <c r="C46" s="65"/>
      <c r="D46" s="76">
        <v>175000</v>
      </c>
      <c r="E46" s="65"/>
      <c r="F46" s="66"/>
      <c r="G46" s="65"/>
      <c r="H46" s="65" t="s">
        <v>297</v>
      </c>
      <c r="J46" s="9"/>
      <c r="K46" s="9"/>
      <c r="L46" s="9"/>
      <c r="N46" s="147"/>
    </row>
    <row r="47" spans="1:14" ht="14">
      <c r="A47" s="67"/>
      <c r="B47" s="65" t="s">
        <v>25</v>
      </c>
      <c r="C47" s="65"/>
      <c r="D47" s="76">
        <v>75000</v>
      </c>
      <c r="E47" s="65"/>
      <c r="F47" s="66"/>
      <c r="G47" s="65"/>
      <c r="H47" s="65" t="s">
        <v>298</v>
      </c>
      <c r="L47" s="9"/>
      <c r="N47" s="147"/>
    </row>
    <row r="48" spans="1:14" ht="14">
      <c r="A48" s="67"/>
      <c r="B48" s="65" t="s">
        <v>27</v>
      </c>
      <c r="C48" s="65"/>
      <c r="D48" s="76" t="s">
        <v>26</v>
      </c>
      <c r="E48" s="65"/>
      <c r="F48" s="66"/>
      <c r="G48" s="65"/>
      <c r="H48" s="65"/>
    </row>
    <row r="49" spans="1:12" ht="14">
      <c r="A49" s="67"/>
      <c r="B49" s="65" t="s">
        <v>28</v>
      </c>
      <c r="C49" s="65"/>
      <c r="D49" s="76" t="s">
        <v>26</v>
      </c>
      <c r="E49" s="65"/>
      <c r="F49" s="66"/>
      <c r="G49" s="65"/>
      <c r="H49" s="65"/>
      <c r="J49" s="9"/>
      <c r="K49" s="9"/>
      <c r="L49" s="9"/>
    </row>
    <row r="50" spans="1:12" ht="14">
      <c r="A50" s="67"/>
      <c r="B50" s="65" t="s">
        <v>167</v>
      </c>
      <c r="C50" s="65"/>
      <c r="D50" s="89">
        <v>0</v>
      </c>
      <c r="E50" s="87"/>
      <c r="F50" s="88"/>
      <c r="G50" s="87"/>
      <c r="H50" s="87"/>
      <c r="L50" s="9"/>
    </row>
    <row r="51" spans="1:12" ht="14">
      <c r="A51" s="67"/>
      <c r="B51" s="67"/>
      <c r="C51" s="65"/>
      <c r="D51" s="66"/>
      <c r="E51" s="65"/>
      <c r="F51" s="66">
        <f>SUM(D46:D50)</f>
        <v>250000</v>
      </c>
      <c r="G51" s="65"/>
      <c r="H51" s="65"/>
    </row>
    <row r="52" spans="1:12" ht="14">
      <c r="A52" s="65"/>
      <c r="B52" s="65"/>
      <c r="C52" s="65"/>
      <c r="D52" s="66"/>
      <c r="E52" s="65"/>
      <c r="F52" s="66"/>
      <c r="G52" s="65"/>
      <c r="H52" s="65"/>
      <c r="J52" s="9"/>
    </row>
    <row r="53" spans="1:12" ht="14">
      <c r="A53" s="67">
        <v>2</v>
      </c>
      <c r="B53" s="78" t="s">
        <v>29</v>
      </c>
      <c r="C53" s="65"/>
      <c r="D53" s="66"/>
      <c r="E53" s="65"/>
      <c r="F53" s="66"/>
      <c r="G53" s="65"/>
      <c r="H53" s="65"/>
    </row>
    <row r="54" spans="1:12" ht="14">
      <c r="A54" s="67"/>
      <c r="B54" s="79" t="s">
        <v>169</v>
      </c>
      <c r="C54" s="65"/>
      <c r="D54" s="76">
        <v>40000</v>
      </c>
      <c r="E54" s="65"/>
      <c r="F54" s="66"/>
      <c r="G54" s="65"/>
      <c r="H54" s="65" t="s">
        <v>299</v>
      </c>
      <c r="J54" s="9"/>
    </row>
    <row r="55" spans="1:12" ht="14">
      <c r="A55" s="67"/>
      <c r="B55" s="79" t="s">
        <v>30</v>
      </c>
      <c r="C55" s="65"/>
      <c r="D55" s="76" t="s">
        <v>26</v>
      </c>
      <c r="E55" s="65"/>
      <c r="F55" s="66"/>
      <c r="G55" s="65"/>
      <c r="H55" s="65"/>
    </row>
    <row r="56" spans="1:12" ht="14">
      <c r="A56" s="65"/>
      <c r="B56" s="79" t="s">
        <v>31</v>
      </c>
      <c r="C56" s="65"/>
      <c r="D56" s="76">
        <v>0</v>
      </c>
      <c r="E56" s="65"/>
      <c r="F56" s="66"/>
      <c r="G56" s="65"/>
      <c r="H56" s="65"/>
    </row>
    <row r="57" spans="1:12" ht="14">
      <c r="A57" s="65"/>
      <c r="B57" s="79" t="s">
        <v>32</v>
      </c>
      <c r="C57" s="65"/>
      <c r="D57" s="77">
        <v>0</v>
      </c>
      <c r="E57" s="65"/>
      <c r="F57" s="66"/>
      <c r="G57" s="65"/>
      <c r="H57" s="65"/>
    </row>
    <row r="58" spans="1:12" ht="14">
      <c r="A58" s="65"/>
      <c r="B58" s="79"/>
      <c r="C58" s="65"/>
      <c r="D58" s="66"/>
      <c r="E58" s="65"/>
      <c r="F58" s="66">
        <f>SUM(D54:D57)</f>
        <v>40000</v>
      </c>
      <c r="G58" s="65"/>
      <c r="H58" s="65"/>
    </row>
    <row r="59" spans="1:12" ht="14">
      <c r="A59" s="65"/>
      <c r="B59" s="79"/>
      <c r="C59" s="65"/>
      <c r="D59" s="66"/>
      <c r="E59" s="65"/>
      <c r="F59" s="66"/>
      <c r="G59" s="65"/>
      <c r="H59" s="65"/>
    </row>
    <row r="60" spans="1:12" ht="14">
      <c r="A60" s="67">
        <v>3</v>
      </c>
      <c r="B60" s="78" t="s">
        <v>33</v>
      </c>
      <c r="C60" s="65"/>
      <c r="D60" s="66"/>
      <c r="E60" s="65"/>
      <c r="F60" s="66"/>
      <c r="G60" s="65"/>
      <c r="H60" s="65"/>
    </row>
    <row r="61" spans="1:12" ht="14">
      <c r="A61" s="65"/>
      <c r="B61" s="79" t="s">
        <v>34</v>
      </c>
      <c r="C61" s="65"/>
      <c r="D61" s="76">
        <v>0</v>
      </c>
      <c r="E61" s="65"/>
      <c r="F61" s="66"/>
      <c r="G61" s="65"/>
      <c r="H61" s="65"/>
    </row>
    <row r="62" spans="1:12" ht="14">
      <c r="A62" s="65"/>
      <c r="B62" s="79" t="s">
        <v>35</v>
      </c>
      <c r="C62" s="65"/>
      <c r="D62" s="76">
        <v>30000</v>
      </c>
      <c r="E62" s="65"/>
      <c r="F62" s="66"/>
      <c r="G62" s="65"/>
      <c r="H62" s="65" t="s">
        <v>300</v>
      </c>
    </row>
    <row r="63" spans="1:12" ht="14">
      <c r="A63" s="65"/>
      <c r="B63" s="79" t="s">
        <v>36</v>
      </c>
      <c r="C63" s="65"/>
      <c r="D63" s="77">
        <v>0</v>
      </c>
      <c r="E63" s="65"/>
      <c r="F63" s="66"/>
      <c r="G63" s="65"/>
      <c r="H63" s="65"/>
    </row>
    <row r="64" spans="1:12" ht="14">
      <c r="A64" s="65"/>
      <c r="B64" s="79"/>
      <c r="C64" s="65"/>
      <c r="D64" s="66"/>
      <c r="E64" s="65"/>
      <c r="F64" s="66">
        <f>SUM(D61:D63)</f>
        <v>30000</v>
      </c>
      <c r="G64" s="65"/>
      <c r="H64" s="65"/>
    </row>
    <row r="65" spans="1:8" ht="14">
      <c r="A65" s="65"/>
      <c r="B65" s="79"/>
      <c r="C65" s="65"/>
      <c r="D65" s="66"/>
      <c r="E65" s="65"/>
      <c r="F65" s="66"/>
      <c r="G65" s="65"/>
      <c r="H65" s="65"/>
    </row>
    <row r="66" spans="1:8" ht="14">
      <c r="A66" s="67">
        <v>4</v>
      </c>
      <c r="B66" s="78" t="s">
        <v>37</v>
      </c>
      <c r="C66" s="65"/>
      <c r="D66" s="66"/>
      <c r="E66" s="65"/>
      <c r="F66" s="66"/>
      <c r="G66" s="65"/>
      <c r="H66" s="65"/>
    </row>
    <row r="67" spans="1:8" ht="14">
      <c r="A67" s="65"/>
      <c r="B67" s="79" t="s">
        <v>38</v>
      </c>
      <c r="C67" s="65"/>
      <c r="D67" s="76" t="s">
        <v>26</v>
      </c>
      <c r="E67" s="65"/>
      <c r="F67" s="66"/>
      <c r="G67" s="65"/>
      <c r="H67" s="65"/>
    </row>
    <row r="68" spans="1:8" ht="14">
      <c r="A68" s="65"/>
      <c r="B68" s="79" t="s">
        <v>39</v>
      </c>
      <c r="C68" s="65"/>
      <c r="D68" s="77">
        <v>0</v>
      </c>
      <c r="E68" s="65"/>
      <c r="F68" s="66"/>
      <c r="G68" s="65"/>
      <c r="H68" s="65"/>
    </row>
    <row r="69" spans="1:8" ht="15" thickBot="1">
      <c r="A69" s="65"/>
      <c r="B69" s="79"/>
      <c r="C69" s="65"/>
      <c r="D69" s="66"/>
      <c r="E69" s="65"/>
      <c r="F69" s="73">
        <f>SUM(D67:D68)</f>
        <v>0</v>
      </c>
      <c r="G69" s="65"/>
      <c r="H69" s="65"/>
    </row>
    <row r="70" spans="1:8" ht="14">
      <c r="A70" s="65"/>
      <c r="B70" s="79"/>
      <c r="C70" s="65"/>
      <c r="D70" s="66"/>
      <c r="E70" s="65"/>
      <c r="F70" s="66"/>
      <c r="G70" s="65"/>
      <c r="H70" s="65"/>
    </row>
    <row r="71" spans="1:8" ht="14">
      <c r="A71" s="65"/>
      <c r="B71" s="74" t="s">
        <v>40</v>
      </c>
      <c r="C71" s="65"/>
      <c r="D71" s="66"/>
      <c r="E71" s="65"/>
      <c r="F71" s="75">
        <f>F69+F64+F58+F51+F44</f>
        <v>320000</v>
      </c>
      <c r="G71" s="65"/>
      <c r="H71" s="65"/>
    </row>
    <row r="72" spans="1:8" ht="14">
      <c r="A72" s="65"/>
      <c r="B72" s="70"/>
      <c r="C72" s="65"/>
      <c r="D72" s="66"/>
      <c r="E72" s="65"/>
      <c r="F72" s="66"/>
      <c r="G72" s="65"/>
      <c r="H72" s="65"/>
    </row>
    <row r="73" spans="1:8" ht="14">
      <c r="A73" s="65"/>
      <c r="B73" s="70"/>
      <c r="C73" s="65"/>
      <c r="D73" s="66"/>
      <c r="E73" s="65"/>
      <c r="F73" s="66"/>
      <c r="G73" s="65"/>
      <c r="H73" s="65"/>
    </row>
    <row r="74" spans="1:8" ht="14">
      <c r="A74" s="63" t="s">
        <v>41</v>
      </c>
      <c r="B74" s="64" t="s">
        <v>42</v>
      </c>
      <c r="C74" s="65"/>
      <c r="D74" s="66"/>
      <c r="E74" s="65"/>
      <c r="F74" s="66"/>
      <c r="G74" s="65"/>
      <c r="H74" s="65"/>
    </row>
    <row r="75" spans="1:8" ht="14">
      <c r="A75" s="65"/>
      <c r="B75" s="70"/>
      <c r="C75" s="65"/>
      <c r="D75" s="66"/>
      <c r="E75" s="65"/>
      <c r="F75" s="66"/>
      <c r="G75" s="65"/>
      <c r="H75" s="65"/>
    </row>
    <row r="76" spans="1:8" ht="14">
      <c r="A76" s="67">
        <v>1</v>
      </c>
      <c r="B76" s="78" t="s">
        <v>43</v>
      </c>
      <c r="C76" s="65"/>
      <c r="D76" s="66"/>
      <c r="E76" s="65"/>
      <c r="F76" s="66"/>
      <c r="G76" s="65"/>
      <c r="H76" s="65"/>
    </row>
    <row r="77" spans="1:8" ht="14">
      <c r="A77" s="67"/>
      <c r="B77" s="79" t="s">
        <v>44</v>
      </c>
      <c r="C77" s="65"/>
      <c r="D77" s="76">
        <v>0</v>
      </c>
      <c r="E77" s="65"/>
      <c r="F77" s="66"/>
      <c r="G77" s="65"/>
      <c r="H77" s="65"/>
    </row>
    <row r="78" spans="1:8" ht="14">
      <c r="A78" s="67"/>
      <c r="B78" s="79" t="s">
        <v>45</v>
      </c>
      <c r="C78" s="65"/>
      <c r="D78" s="76">
        <v>0</v>
      </c>
      <c r="E78" s="65"/>
      <c r="F78" s="66"/>
      <c r="G78" s="65"/>
      <c r="H78" s="65"/>
    </row>
    <row r="79" spans="1:8" ht="14">
      <c r="A79" s="67"/>
      <c r="B79" s="79" t="s">
        <v>46</v>
      </c>
      <c r="C79" s="65"/>
      <c r="D79" s="76">
        <v>0</v>
      </c>
      <c r="E79" s="65"/>
      <c r="F79" s="66"/>
      <c r="G79" s="65"/>
      <c r="H79" s="65"/>
    </row>
    <row r="80" spans="1:8" ht="14">
      <c r="A80" s="67"/>
      <c r="B80" s="79" t="s">
        <v>47</v>
      </c>
      <c r="C80" s="65"/>
      <c r="D80" s="76">
        <v>0</v>
      </c>
      <c r="E80" s="65"/>
      <c r="F80" s="66"/>
      <c r="G80" s="65"/>
      <c r="H80" s="65"/>
    </row>
    <row r="81" spans="1:8" ht="14">
      <c r="A81" s="67"/>
      <c r="B81" s="79" t="s">
        <v>48</v>
      </c>
      <c r="C81" s="65"/>
      <c r="D81" s="76">
        <v>0</v>
      </c>
      <c r="E81" s="65"/>
      <c r="F81" s="66"/>
      <c r="G81" s="65"/>
      <c r="H81" s="65"/>
    </row>
    <row r="82" spans="1:8" ht="14">
      <c r="A82" s="67"/>
      <c r="B82" s="79" t="s">
        <v>49</v>
      </c>
      <c r="C82" s="65"/>
      <c r="D82" s="77">
        <v>0</v>
      </c>
      <c r="E82" s="65"/>
      <c r="F82" s="66"/>
      <c r="G82" s="65"/>
      <c r="H82" s="65"/>
    </row>
    <row r="83" spans="1:8" ht="14">
      <c r="A83" s="65"/>
      <c r="B83" s="79"/>
      <c r="C83" s="65"/>
      <c r="D83" s="66"/>
      <c r="E83" s="65"/>
      <c r="F83" s="66">
        <f>SUM(D77:D82)</f>
        <v>0</v>
      </c>
      <c r="G83" s="65"/>
      <c r="H83" s="65"/>
    </row>
    <row r="84" spans="1:8" ht="14">
      <c r="A84" s="65"/>
      <c r="B84" s="79"/>
      <c r="C84" s="65"/>
      <c r="D84" s="66"/>
      <c r="E84" s="65"/>
      <c r="F84" s="66"/>
      <c r="G84" s="65"/>
      <c r="H84" s="65"/>
    </row>
    <row r="85" spans="1:8" ht="14">
      <c r="A85" s="67">
        <v>2</v>
      </c>
      <c r="B85" s="78" t="s">
        <v>50</v>
      </c>
      <c r="C85" s="65"/>
      <c r="D85" s="66"/>
      <c r="E85" s="65"/>
      <c r="F85" s="66"/>
      <c r="G85" s="65"/>
      <c r="H85" s="65"/>
    </row>
    <row r="86" spans="1:8" ht="14">
      <c r="A86" s="67"/>
      <c r="B86" s="9" t="s">
        <v>228</v>
      </c>
      <c r="C86" s="65"/>
      <c r="D86" s="76">
        <v>0</v>
      </c>
      <c r="E86" s="65"/>
      <c r="F86" s="66"/>
      <c r="G86" s="65"/>
      <c r="H86" s="65"/>
    </row>
    <row r="87" spans="1:8" ht="14">
      <c r="A87" s="67"/>
      <c r="B87" s="9" t="s">
        <v>170</v>
      </c>
      <c r="C87" s="65"/>
      <c r="D87" s="76">
        <v>0</v>
      </c>
      <c r="E87" s="65"/>
      <c r="F87" s="66"/>
      <c r="G87" s="65"/>
      <c r="H87" s="65"/>
    </row>
    <row r="88" spans="1:8" ht="14">
      <c r="A88" s="67"/>
      <c r="B88" s="79" t="s">
        <v>249</v>
      </c>
      <c r="C88" s="65"/>
      <c r="D88" s="76">
        <v>0</v>
      </c>
      <c r="E88" s="65"/>
      <c r="F88" s="66"/>
      <c r="G88" s="65"/>
      <c r="H88" s="65"/>
    </row>
    <row r="89" spans="1:8" ht="14">
      <c r="A89" s="67"/>
      <c r="B89" s="79" t="s">
        <v>51</v>
      </c>
      <c r="C89" s="65"/>
      <c r="D89" s="76" t="s">
        <v>54</v>
      </c>
      <c r="E89" s="65"/>
      <c r="F89" s="66"/>
      <c r="G89" s="65"/>
      <c r="H89" s="65"/>
    </row>
    <row r="90" spans="1:8" ht="14">
      <c r="A90" s="65"/>
      <c r="B90" s="79" t="s">
        <v>159</v>
      </c>
      <c r="C90" s="65"/>
      <c r="D90" s="76" t="s">
        <v>54</v>
      </c>
      <c r="E90" s="65"/>
      <c r="F90" s="66"/>
      <c r="G90" s="65"/>
      <c r="H90" s="65"/>
    </row>
    <row r="91" spans="1:8" ht="14">
      <c r="A91" s="65"/>
      <c r="B91" s="79" t="s">
        <v>171</v>
      </c>
      <c r="C91" s="65"/>
      <c r="D91" s="77" t="s">
        <v>54</v>
      </c>
      <c r="E91" s="65"/>
      <c r="F91" s="66"/>
      <c r="G91" s="65"/>
      <c r="H91" s="65" t="s">
        <v>54</v>
      </c>
    </row>
    <row r="92" spans="1:8" ht="14">
      <c r="A92" s="65"/>
      <c r="B92" s="79"/>
      <c r="C92" s="65"/>
      <c r="D92" s="66"/>
      <c r="E92" s="65"/>
      <c r="F92" s="66">
        <f>SUM(D86:D91)</f>
        <v>0</v>
      </c>
      <c r="G92" s="65"/>
      <c r="H92" s="65"/>
    </row>
    <row r="93" spans="1:8" ht="14">
      <c r="A93" s="67">
        <v>3</v>
      </c>
      <c r="B93" s="78" t="s">
        <v>52</v>
      </c>
      <c r="C93" s="65"/>
      <c r="D93" s="66"/>
      <c r="E93" s="65"/>
      <c r="F93" s="66"/>
      <c r="G93" s="65"/>
      <c r="H93" s="65"/>
    </row>
    <row r="94" spans="1:8" ht="14">
      <c r="A94" s="65"/>
      <c r="B94" s="79" t="s">
        <v>53</v>
      </c>
      <c r="C94" s="65"/>
      <c r="D94" s="76" t="s">
        <v>54</v>
      </c>
      <c r="E94" s="65"/>
      <c r="F94" s="66"/>
      <c r="G94" s="65"/>
      <c r="H94" s="65"/>
    </row>
    <row r="95" spans="1:8" ht="14">
      <c r="A95" s="65"/>
      <c r="B95" s="79" t="s">
        <v>55</v>
      </c>
      <c r="C95" s="65"/>
      <c r="D95" s="76">
        <v>0</v>
      </c>
      <c r="E95" s="65"/>
      <c r="F95" s="66"/>
      <c r="G95" s="65"/>
      <c r="H95" s="65"/>
    </row>
    <row r="96" spans="1:8" ht="14">
      <c r="A96" s="65"/>
      <c r="B96" s="79" t="s">
        <v>56</v>
      </c>
      <c r="C96" s="65"/>
      <c r="D96" s="77" t="s">
        <v>54</v>
      </c>
      <c r="E96" s="65"/>
      <c r="F96" s="66"/>
      <c r="G96" s="65"/>
      <c r="H96" s="65"/>
    </row>
    <row r="97" spans="1:8" ht="15" thickBot="1">
      <c r="A97" s="65"/>
      <c r="B97" s="79"/>
      <c r="C97" s="65"/>
      <c r="D97" s="66"/>
      <c r="E97" s="65"/>
      <c r="F97" s="73">
        <f>SUM(D94:D96)</f>
        <v>0</v>
      </c>
      <c r="G97" s="65"/>
      <c r="H97" s="65"/>
    </row>
    <row r="98" spans="1:8" ht="14">
      <c r="A98" s="65"/>
      <c r="B98" s="70"/>
      <c r="C98" s="65"/>
      <c r="D98" s="66"/>
      <c r="E98" s="65"/>
      <c r="F98" s="66"/>
      <c r="G98" s="65"/>
      <c r="H98" s="65"/>
    </row>
    <row r="99" spans="1:8" ht="14">
      <c r="A99" s="65"/>
      <c r="B99" s="74" t="s">
        <v>57</v>
      </c>
      <c r="C99" s="65"/>
      <c r="D99" s="66"/>
      <c r="E99" s="65"/>
      <c r="F99" s="75">
        <f>SUM(F83:F97)</f>
        <v>0</v>
      </c>
      <c r="G99" s="65"/>
      <c r="H99" s="65"/>
    </row>
    <row r="100" spans="1:8" ht="14">
      <c r="A100" s="65"/>
      <c r="B100" s="74"/>
      <c r="C100" s="65"/>
      <c r="D100" s="66"/>
      <c r="E100" s="65"/>
      <c r="F100" s="66"/>
      <c r="G100" s="65"/>
      <c r="H100" s="65"/>
    </row>
    <row r="101" spans="1:8" ht="14">
      <c r="A101" s="65"/>
      <c r="B101" s="70"/>
      <c r="C101" s="65"/>
      <c r="D101" s="66"/>
      <c r="E101" s="65"/>
      <c r="F101" s="66"/>
      <c r="G101" s="65"/>
      <c r="H101" s="65"/>
    </row>
    <row r="102" spans="1:8" ht="14">
      <c r="A102" s="63" t="s">
        <v>58</v>
      </c>
      <c r="B102" s="64" t="s">
        <v>59</v>
      </c>
      <c r="C102" s="65"/>
      <c r="D102" s="66"/>
      <c r="E102" s="65"/>
      <c r="F102" s="66"/>
      <c r="G102" s="65"/>
      <c r="H102" s="65"/>
    </row>
    <row r="103" spans="1:8" ht="14">
      <c r="A103" s="65"/>
      <c r="B103" s="70"/>
      <c r="C103" s="65"/>
      <c r="D103" s="66"/>
      <c r="E103" s="65"/>
      <c r="F103" s="66"/>
      <c r="G103" s="65"/>
      <c r="H103" s="65"/>
    </row>
    <row r="104" spans="1:8" ht="14">
      <c r="A104" s="67">
        <v>1</v>
      </c>
      <c r="B104" s="78" t="s">
        <v>60</v>
      </c>
      <c r="C104" s="65"/>
      <c r="D104" s="66"/>
      <c r="E104" s="65"/>
      <c r="F104" s="66"/>
      <c r="G104" s="65"/>
      <c r="H104" s="65"/>
    </row>
    <row r="105" spans="1:8" ht="14">
      <c r="A105" s="65"/>
      <c r="B105" s="65" t="s">
        <v>61</v>
      </c>
      <c r="C105" s="65"/>
      <c r="D105" s="76" t="s">
        <v>63</v>
      </c>
      <c r="E105" s="65"/>
      <c r="F105" s="66"/>
      <c r="G105" s="65"/>
      <c r="H105" s="65"/>
    </row>
    <row r="106" spans="1:8" ht="14">
      <c r="A106" s="65"/>
      <c r="B106" s="65" t="s">
        <v>62</v>
      </c>
      <c r="C106" s="65"/>
      <c r="D106" s="76" t="s">
        <v>63</v>
      </c>
      <c r="E106" s="65"/>
      <c r="F106" s="66"/>
      <c r="G106" s="65"/>
      <c r="H106" s="65"/>
    </row>
    <row r="107" spans="1:8" ht="14">
      <c r="A107" s="65"/>
      <c r="B107" s="65" t="s">
        <v>64</v>
      </c>
      <c r="C107" s="65"/>
      <c r="D107" s="76" t="s">
        <v>63</v>
      </c>
      <c r="E107" s="65"/>
      <c r="F107" s="66"/>
      <c r="G107" s="65"/>
      <c r="H107" s="65"/>
    </row>
    <row r="108" spans="1:8" ht="14">
      <c r="A108" s="65"/>
      <c r="B108" s="65" t="s">
        <v>65</v>
      </c>
      <c r="C108" s="65"/>
      <c r="D108" s="76" t="s">
        <v>63</v>
      </c>
      <c r="E108" s="65"/>
      <c r="F108" s="66"/>
      <c r="G108" s="65"/>
      <c r="H108" s="65"/>
    </row>
    <row r="109" spans="1:8" ht="14">
      <c r="A109" s="65"/>
      <c r="B109" s="65" t="s">
        <v>66</v>
      </c>
      <c r="C109" s="65"/>
      <c r="D109" s="76" t="s">
        <v>63</v>
      </c>
      <c r="E109" s="65"/>
      <c r="F109" s="66"/>
      <c r="G109" s="65"/>
      <c r="H109" s="65"/>
    </row>
    <row r="110" spans="1:8" ht="14">
      <c r="A110" s="65"/>
      <c r="B110" s="65" t="s">
        <v>160</v>
      </c>
      <c r="C110" s="65"/>
      <c r="D110" s="76" t="s">
        <v>5</v>
      </c>
      <c r="E110" s="65"/>
      <c r="F110" s="66"/>
      <c r="G110" s="65"/>
      <c r="H110" s="65"/>
    </row>
    <row r="111" spans="1:8" ht="14">
      <c r="A111" s="65"/>
      <c r="B111" s="65" t="s">
        <v>67</v>
      </c>
      <c r="C111" s="65"/>
      <c r="D111" s="76" t="s">
        <v>5</v>
      </c>
      <c r="E111" s="65"/>
      <c r="F111" s="66"/>
      <c r="G111" s="65"/>
      <c r="H111" s="65"/>
    </row>
    <row r="112" spans="1:8" ht="14">
      <c r="A112" s="65"/>
      <c r="B112" s="65" t="s">
        <v>68</v>
      </c>
      <c r="C112" s="65"/>
      <c r="D112" s="76">
        <v>0</v>
      </c>
      <c r="E112" s="65"/>
      <c r="F112" s="66"/>
      <c r="G112" s="65"/>
      <c r="H112" s="65"/>
    </row>
    <row r="113" spans="1:8" ht="14">
      <c r="A113" s="65"/>
      <c r="B113" s="65" t="s">
        <v>69</v>
      </c>
      <c r="C113" s="65"/>
      <c r="D113" s="76" t="s">
        <v>5</v>
      </c>
      <c r="E113" s="65"/>
      <c r="F113" s="66"/>
      <c r="G113" s="65"/>
      <c r="H113" s="65"/>
    </row>
    <row r="114" spans="1:8" ht="14">
      <c r="A114" s="65"/>
      <c r="B114" s="65"/>
      <c r="C114" s="65"/>
      <c r="D114" s="66"/>
      <c r="E114" s="65"/>
      <c r="F114" s="66">
        <f>SUM(D105:D113)</f>
        <v>0</v>
      </c>
      <c r="G114" s="65"/>
      <c r="H114" s="65"/>
    </row>
    <row r="115" spans="1:8" ht="14">
      <c r="A115" s="67">
        <v>2</v>
      </c>
      <c r="B115" s="78" t="s">
        <v>70</v>
      </c>
      <c r="C115" s="65"/>
      <c r="D115" s="66"/>
      <c r="E115" s="65"/>
      <c r="F115" s="66"/>
      <c r="G115" s="65"/>
      <c r="H115" s="65"/>
    </row>
    <row r="116" spans="1:8" ht="14">
      <c r="A116" s="65"/>
      <c r="B116" s="65" t="s">
        <v>172</v>
      </c>
      <c r="C116" s="65"/>
      <c r="D116" s="76">
        <v>10000</v>
      </c>
      <c r="E116" s="65"/>
      <c r="F116" s="66"/>
      <c r="G116" s="65"/>
      <c r="H116" s="65" t="s">
        <v>213</v>
      </c>
    </row>
    <row r="117" spans="1:8" ht="14">
      <c r="A117" s="65"/>
      <c r="B117" s="65" t="s">
        <v>71</v>
      </c>
      <c r="C117" s="65"/>
      <c r="D117" s="77" t="s">
        <v>5</v>
      </c>
      <c r="E117" s="65"/>
      <c r="F117" s="66"/>
      <c r="G117" s="65"/>
      <c r="H117" s="65"/>
    </row>
    <row r="118" spans="1:8" ht="14">
      <c r="A118" s="65"/>
      <c r="B118" s="65"/>
      <c r="C118" s="65"/>
      <c r="D118" s="66"/>
      <c r="E118" s="65"/>
      <c r="F118" s="66">
        <f>SUM(D116:D117)</f>
        <v>10000</v>
      </c>
      <c r="G118" s="65"/>
      <c r="H118" s="65"/>
    </row>
    <row r="119" spans="1:8" ht="14">
      <c r="A119" s="67">
        <v>3</v>
      </c>
      <c r="B119" s="78" t="s">
        <v>72</v>
      </c>
      <c r="C119" s="65"/>
      <c r="D119" s="66"/>
      <c r="E119" s="65"/>
      <c r="F119" s="66"/>
      <c r="G119" s="65"/>
      <c r="H119" s="65"/>
    </row>
    <row r="120" spans="1:8" ht="14">
      <c r="A120" s="67"/>
      <c r="B120" s="79" t="s">
        <v>73</v>
      </c>
      <c r="C120" s="65"/>
      <c r="D120" s="76">
        <v>0</v>
      </c>
      <c r="E120" s="65"/>
      <c r="F120" s="66"/>
      <c r="G120" s="65"/>
      <c r="H120" s="65"/>
    </row>
    <row r="121" spans="1:8" ht="14">
      <c r="A121" s="65"/>
      <c r="B121" s="65" t="s">
        <v>74</v>
      </c>
      <c r="C121" s="65"/>
      <c r="D121" s="77" t="s">
        <v>5</v>
      </c>
      <c r="E121" s="65"/>
      <c r="F121" s="66"/>
      <c r="G121" s="65"/>
      <c r="H121" s="65"/>
    </row>
    <row r="122" spans="1:8" ht="14">
      <c r="A122" s="65"/>
      <c r="B122" s="65"/>
      <c r="C122" s="65"/>
      <c r="D122" s="66"/>
      <c r="E122" s="65"/>
      <c r="F122" s="66">
        <f>SUM(D120:D121)</f>
        <v>0</v>
      </c>
      <c r="G122" s="65"/>
      <c r="H122" s="65"/>
    </row>
    <row r="123" spans="1:8" ht="14">
      <c r="A123" s="67">
        <v>4</v>
      </c>
      <c r="B123" s="78" t="s">
        <v>75</v>
      </c>
      <c r="C123" s="65"/>
      <c r="D123" s="66"/>
      <c r="E123" s="65"/>
      <c r="F123" s="66"/>
      <c r="G123" s="65"/>
      <c r="H123" s="65"/>
    </row>
    <row r="124" spans="1:8" ht="14">
      <c r="A124" s="65"/>
      <c r="B124" s="65" t="s">
        <v>76</v>
      </c>
      <c r="C124" s="65"/>
      <c r="D124" s="76" t="s">
        <v>5</v>
      </c>
      <c r="E124" s="65"/>
      <c r="F124" s="66"/>
      <c r="G124" s="65"/>
      <c r="H124" s="65"/>
    </row>
    <row r="125" spans="1:8" ht="14">
      <c r="A125" s="65"/>
      <c r="B125" s="65" t="s">
        <v>77</v>
      </c>
      <c r="C125" s="65"/>
      <c r="D125" s="76" t="s">
        <v>5</v>
      </c>
      <c r="E125" s="65"/>
      <c r="F125" s="66"/>
      <c r="G125" s="65"/>
      <c r="H125" s="65"/>
    </row>
    <row r="126" spans="1:8" ht="14">
      <c r="A126" s="65"/>
      <c r="B126" s="65" t="s">
        <v>78</v>
      </c>
      <c r="C126" s="65"/>
      <c r="D126" s="76" t="s">
        <v>5</v>
      </c>
      <c r="E126" s="65"/>
      <c r="F126" s="66"/>
      <c r="G126" s="65"/>
      <c r="H126" s="65"/>
    </row>
    <row r="127" spans="1:8" ht="14">
      <c r="A127" s="65"/>
      <c r="B127" s="65"/>
      <c r="C127" s="65"/>
      <c r="D127" s="66"/>
      <c r="E127" s="65"/>
      <c r="F127" s="66">
        <f>SUM(D124:D126)</f>
        <v>0</v>
      </c>
      <c r="G127" s="65"/>
      <c r="H127" s="65"/>
    </row>
    <row r="128" spans="1:8" ht="14">
      <c r="A128" s="67">
        <v>5</v>
      </c>
      <c r="B128" s="78" t="s">
        <v>79</v>
      </c>
      <c r="C128" s="65"/>
      <c r="D128" s="66"/>
      <c r="E128" s="65"/>
      <c r="F128" s="66"/>
      <c r="G128" s="65"/>
      <c r="H128" s="65"/>
    </row>
    <row r="129" spans="1:8" ht="14">
      <c r="A129" s="67"/>
      <c r="B129" s="79" t="s">
        <v>80</v>
      </c>
      <c r="C129" s="65"/>
      <c r="D129" s="66"/>
      <c r="E129" s="65"/>
      <c r="F129" s="66"/>
      <c r="G129" s="65"/>
      <c r="H129" s="80" t="s">
        <v>173</v>
      </c>
    </row>
    <row r="130" spans="1:8" ht="14">
      <c r="A130" s="67"/>
      <c r="B130" s="79" t="s">
        <v>81</v>
      </c>
      <c r="C130" s="65"/>
      <c r="D130" s="66"/>
      <c r="E130" s="65"/>
      <c r="F130" s="66"/>
      <c r="G130" s="65"/>
      <c r="H130" s="65"/>
    </row>
    <row r="131" spans="1:8" ht="14">
      <c r="A131" s="67"/>
      <c r="B131" s="79" t="s">
        <v>82</v>
      </c>
      <c r="C131" s="65"/>
      <c r="D131" s="69"/>
      <c r="E131" s="65"/>
      <c r="F131" s="66"/>
      <c r="G131" s="65"/>
      <c r="H131" s="65"/>
    </row>
    <row r="132" spans="1:8" ht="14">
      <c r="A132" s="67"/>
      <c r="B132" s="78"/>
      <c r="C132" s="65"/>
      <c r="D132" s="66"/>
      <c r="E132" s="65"/>
      <c r="F132" s="66"/>
      <c r="G132" s="65"/>
      <c r="H132" s="65"/>
    </row>
    <row r="133" spans="1:8" ht="14">
      <c r="A133" s="67">
        <v>6</v>
      </c>
      <c r="B133" s="78" t="s">
        <v>83</v>
      </c>
      <c r="C133" s="65"/>
      <c r="D133" s="66"/>
      <c r="E133" s="65"/>
      <c r="F133" s="66"/>
      <c r="G133" s="65"/>
      <c r="H133" s="65"/>
    </row>
    <row r="134" spans="1:8" ht="14">
      <c r="A134" s="65"/>
      <c r="B134" s="65" t="s">
        <v>174</v>
      </c>
      <c r="C134" s="65"/>
      <c r="E134" s="65"/>
      <c r="F134" s="77">
        <f>SUM(3%*F71)</f>
        <v>9600</v>
      </c>
      <c r="G134" s="65"/>
      <c r="H134" s="65"/>
    </row>
    <row r="135" spans="1:8" ht="14">
      <c r="A135" s="65"/>
      <c r="B135" s="65"/>
      <c r="C135" s="65"/>
      <c r="D135" s="66"/>
      <c r="E135" s="65"/>
      <c r="F135" s="66"/>
      <c r="G135" s="65"/>
      <c r="H135" s="65"/>
    </row>
    <row r="136" spans="1:8" ht="14">
      <c r="A136" s="67">
        <v>7</v>
      </c>
      <c r="B136" s="78" t="s">
        <v>84</v>
      </c>
      <c r="C136" s="65"/>
      <c r="D136" s="66"/>
      <c r="E136" s="65"/>
      <c r="F136" s="66"/>
      <c r="G136" s="65"/>
      <c r="H136" s="65"/>
    </row>
    <row r="137" spans="1:8" ht="14">
      <c r="A137" s="67"/>
      <c r="B137" s="79" t="s">
        <v>85</v>
      </c>
      <c r="C137" s="65"/>
      <c r="D137" s="69">
        <v>40000</v>
      </c>
      <c r="E137" s="65"/>
      <c r="F137" s="66"/>
      <c r="G137" s="65"/>
      <c r="H137" s="65" t="s">
        <v>294</v>
      </c>
    </row>
    <row r="138" spans="1:8" ht="15" thickBot="1">
      <c r="A138" s="67"/>
      <c r="B138" s="78"/>
      <c r="C138" s="65"/>
      <c r="D138" s="66"/>
      <c r="E138" s="65"/>
      <c r="F138" s="73">
        <f>SUM(D137)</f>
        <v>40000</v>
      </c>
      <c r="G138" s="65"/>
      <c r="H138" s="201" t="s">
        <v>296</v>
      </c>
    </row>
    <row r="139" spans="1:8" ht="14">
      <c r="A139" s="65" t="s">
        <v>4</v>
      </c>
      <c r="B139" s="65"/>
      <c r="C139" s="65"/>
      <c r="D139" s="66"/>
      <c r="E139" s="65"/>
      <c r="F139" s="66"/>
      <c r="G139" s="65"/>
      <c r="H139" s="65"/>
    </row>
    <row r="140" spans="1:8" ht="14">
      <c r="A140" s="65"/>
      <c r="B140" s="148" t="s">
        <v>86</v>
      </c>
      <c r="C140" s="65"/>
      <c r="D140" s="66"/>
      <c r="E140" s="65"/>
      <c r="F140" s="75">
        <f>SUM(F114:F138)</f>
        <v>59600</v>
      </c>
      <c r="G140" s="65"/>
      <c r="H140" s="65"/>
    </row>
    <row r="141" spans="1:8" ht="14">
      <c r="A141" s="65"/>
      <c r="B141" s="65"/>
      <c r="C141" s="65"/>
      <c r="D141" s="66"/>
      <c r="E141" s="65"/>
      <c r="F141" s="66"/>
      <c r="G141" s="65"/>
      <c r="H141" s="65"/>
    </row>
    <row r="142" spans="1:8" ht="14">
      <c r="A142" s="65"/>
      <c r="B142" s="65"/>
      <c r="C142" s="65"/>
      <c r="D142" s="66"/>
      <c r="E142" s="65"/>
      <c r="F142" s="66"/>
      <c r="G142" s="65"/>
      <c r="H142" s="65"/>
    </row>
    <row r="143" spans="1:8" ht="14">
      <c r="A143" s="65"/>
      <c r="B143" s="65"/>
      <c r="C143" s="65"/>
      <c r="D143" s="66"/>
      <c r="E143" s="65"/>
      <c r="F143" s="66"/>
      <c r="G143" s="65"/>
      <c r="H143" s="65"/>
    </row>
    <row r="144" spans="1:8" ht="14">
      <c r="A144" s="65"/>
      <c r="B144" s="67" t="s">
        <v>87</v>
      </c>
      <c r="C144" s="65"/>
      <c r="D144" s="66"/>
      <c r="E144" s="65"/>
      <c r="F144" s="66">
        <f>F32</f>
        <v>0</v>
      </c>
      <c r="G144" s="65"/>
      <c r="H144" s="65"/>
    </row>
    <row r="145" spans="1:9" ht="14">
      <c r="A145" s="65"/>
      <c r="B145" s="67" t="s">
        <v>23</v>
      </c>
      <c r="C145" s="65"/>
      <c r="D145" s="66"/>
      <c r="E145" s="65"/>
      <c r="F145" s="66">
        <f>F71</f>
        <v>320000</v>
      </c>
      <c r="G145" s="65"/>
      <c r="H145" s="65"/>
    </row>
    <row r="146" spans="1:9" ht="14">
      <c r="A146" s="65"/>
      <c r="B146" s="67" t="s">
        <v>42</v>
      </c>
      <c r="C146" s="65"/>
      <c r="D146" s="66"/>
      <c r="E146" s="65"/>
      <c r="F146" s="66">
        <f>F99</f>
        <v>0</v>
      </c>
      <c r="G146" s="65"/>
      <c r="H146" s="65"/>
    </row>
    <row r="147" spans="1:9" ht="14">
      <c r="A147" s="65"/>
      <c r="B147" s="67" t="s">
        <v>59</v>
      </c>
      <c r="C147" s="65"/>
      <c r="D147" s="66"/>
      <c r="E147" s="65"/>
      <c r="F147" s="66">
        <f>F140</f>
        <v>59600</v>
      </c>
      <c r="G147" s="65"/>
      <c r="H147" s="65"/>
    </row>
    <row r="148" spans="1:9" ht="14">
      <c r="A148" s="65"/>
      <c r="B148" s="65"/>
      <c r="C148" s="65"/>
      <c r="D148" s="66"/>
      <c r="E148" s="65"/>
      <c r="F148" s="66"/>
      <c r="G148" s="65"/>
      <c r="H148" s="65"/>
    </row>
    <row r="149" spans="1:9" ht="14">
      <c r="A149" s="82"/>
      <c r="B149" s="64" t="s">
        <v>88</v>
      </c>
      <c r="C149" s="65"/>
      <c r="D149" s="66"/>
      <c r="E149" s="65"/>
      <c r="F149" s="75">
        <f>SUM(F144:F148)</f>
        <v>379600</v>
      </c>
      <c r="G149" s="65"/>
      <c r="H149" s="65"/>
    </row>
    <row r="150" spans="1:9" ht="14">
      <c r="A150" s="65"/>
      <c r="B150" s="67"/>
      <c r="C150" s="65"/>
      <c r="D150" s="66"/>
      <c r="E150" s="65"/>
      <c r="F150" s="66"/>
      <c r="G150" s="65"/>
      <c r="H150" s="65"/>
    </row>
    <row r="151" spans="1:9" ht="14">
      <c r="A151" s="82"/>
      <c r="B151" s="64" t="s">
        <v>89</v>
      </c>
      <c r="C151" s="65"/>
      <c r="D151" s="66"/>
      <c r="E151" s="65"/>
      <c r="F151" s="75">
        <f>F149*1.21</f>
        <v>459316</v>
      </c>
      <c r="G151" s="65"/>
      <c r="H151" s="65"/>
    </row>
    <row r="152" spans="1:9" ht="14">
      <c r="A152" s="65"/>
      <c r="B152" s="67"/>
      <c r="C152" s="65"/>
      <c r="D152" s="66"/>
      <c r="E152" s="65"/>
      <c r="F152" s="66"/>
      <c r="G152" s="65"/>
      <c r="H152" s="65"/>
    </row>
    <row r="153" spans="1:9" ht="14">
      <c r="A153" s="65"/>
      <c r="B153" s="65"/>
      <c r="C153" s="65"/>
      <c r="D153" s="66"/>
      <c r="E153" s="65"/>
      <c r="F153" s="66"/>
      <c r="G153" s="65"/>
      <c r="H153" s="65"/>
    </row>
    <row r="154" spans="1:9" ht="14">
      <c r="A154" s="83"/>
      <c r="B154" s="83" t="s">
        <v>90</v>
      </c>
      <c r="C154" s="65"/>
      <c r="D154" s="66"/>
      <c r="E154" s="65"/>
      <c r="F154" s="66"/>
      <c r="G154" s="65"/>
      <c r="H154" s="65"/>
    </row>
    <row r="155" spans="1:9" ht="14">
      <c r="A155" s="65"/>
      <c r="B155" s="65"/>
      <c r="C155" s="65"/>
      <c r="D155" s="66"/>
      <c r="E155" s="65"/>
      <c r="F155" s="66"/>
      <c r="G155" s="65"/>
      <c r="H155" s="65"/>
    </row>
    <row r="156" spans="1:9" ht="14">
      <c r="A156" s="65"/>
      <c r="B156" s="65" t="s">
        <v>91</v>
      </c>
      <c r="C156" s="65"/>
      <c r="D156" s="66"/>
      <c r="E156" s="65"/>
      <c r="F156" s="66">
        <f>F151</f>
        <v>459316</v>
      </c>
      <c r="G156" s="65"/>
      <c r="H156" s="65"/>
      <c r="I156" s="66"/>
    </row>
    <row r="157" spans="1:9" ht="14">
      <c r="A157" s="65"/>
      <c r="B157" s="65"/>
      <c r="C157" s="65"/>
      <c r="D157" s="66"/>
      <c r="E157" s="65"/>
      <c r="F157" s="66"/>
      <c r="G157" s="65"/>
      <c r="H157" s="65"/>
      <c r="I157" s="66"/>
    </row>
    <row r="158" spans="1:9" ht="14">
      <c r="A158" s="65"/>
      <c r="B158" s="65" t="s">
        <v>92</v>
      </c>
      <c r="C158" s="65"/>
      <c r="D158" s="66"/>
      <c r="E158" s="65"/>
      <c r="F158" s="88">
        <v>0</v>
      </c>
      <c r="G158" s="65"/>
      <c r="H158" s="65"/>
      <c r="I158" s="66">
        <v>0</v>
      </c>
    </row>
    <row r="159" spans="1:9" ht="14">
      <c r="A159" s="65"/>
      <c r="B159" s="65"/>
      <c r="C159" s="65"/>
      <c r="D159" s="66"/>
      <c r="E159" s="65"/>
      <c r="F159" s="66"/>
      <c r="G159" s="65"/>
      <c r="H159" s="65"/>
      <c r="I159" s="66"/>
    </row>
    <row r="160" spans="1:9" ht="14">
      <c r="A160" s="65"/>
      <c r="B160" s="181" t="s">
        <v>175</v>
      </c>
      <c r="C160" s="65"/>
      <c r="D160" s="66"/>
      <c r="E160" s="65"/>
      <c r="F160" s="88">
        <f>SUM(20%*F156)</f>
        <v>91863.200000000012</v>
      </c>
      <c r="G160" s="65"/>
      <c r="H160" s="65"/>
      <c r="I160" s="66">
        <v>0</v>
      </c>
    </row>
    <row r="161" spans="1:9" ht="14">
      <c r="A161" s="65"/>
      <c r="B161" s="65"/>
      <c r="C161" s="65"/>
      <c r="D161" s="66"/>
      <c r="E161" s="65"/>
      <c r="F161" s="66"/>
      <c r="G161" s="65"/>
      <c r="H161" s="65"/>
      <c r="I161" s="66"/>
    </row>
    <row r="162" spans="1:9" ht="15" thickBot="1">
      <c r="A162" s="65"/>
      <c r="B162" s="65" t="s">
        <v>214</v>
      </c>
      <c r="C162" s="65"/>
      <c r="D162" s="66">
        <v>125000</v>
      </c>
      <c r="E162" s="65"/>
      <c r="F162" s="90">
        <f>125000*1.21</f>
        <v>151250</v>
      </c>
      <c r="G162" s="65"/>
      <c r="H162" s="65"/>
      <c r="I162" s="73"/>
    </row>
    <row r="163" spans="1:9" ht="14">
      <c r="A163" s="65"/>
      <c r="B163" s="65"/>
      <c r="C163" s="65"/>
      <c r="D163" s="66"/>
      <c r="E163" s="65"/>
      <c r="F163" s="66"/>
      <c r="G163" s="65"/>
      <c r="H163" s="65"/>
      <c r="I163" s="66"/>
    </row>
    <row r="164" spans="1:9" ht="14">
      <c r="A164" s="65"/>
      <c r="B164" s="81" t="s">
        <v>93</v>
      </c>
      <c r="C164" s="65"/>
      <c r="D164" s="66"/>
      <c r="E164" s="65"/>
      <c r="F164" s="66">
        <f>F156-F158-F160-F162</f>
        <v>216202.8</v>
      </c>
      <c r="G164" s="65"/>
      <c r="H164" s="65"/>
      <c r="I164" s="66">
        <f>I156-I158-I160-I162</f>
        <v>0</v>
      </c>
    </row>
    <row r="165" spans="1:9" ht="14">
      <c r="A165" s="65"/>
      <c r="B165" s="65"/>
      <c r="C165" s="65"/>
      <c r="D165" s="66"/>
      <c r="E165" s="65"/>
      <c r="F165" s="66"/>
      <c r="G165" s="65"/>
      <c r="H165" s="65"/>
      <c r="I165" s="66"/>
    </row>
    <row r="166" spans="1:9" ht="15" thickBot="1">
      <c r="A166" s="65"/>
      <c r="B166" s="65" t="s">
        <v>271</v>
      </c>
      <c r="C166" s="65"/>
      <c r="D166" s="66">
        <v>100000</v>
      </c>
      <c r="E166" s="65"/>
      <c r="F166" s="73">
        <f>100000*1.21</f>
        <v>121000</v>
      </c>
      <c r="G166" s="65"/>
      <c r="H166" s="65" t="s">
        <v>256</v>
      </c>
      <c r="I166" s="73">
        <v>0</v>
      </c>
    </row>
    <row r="167" spans="1:9" ht="14">
      <c r="A167" s="65"/>
      <c r="B167" s="65"/>
      <c r="C167" s="65"/>
      <c r="D167" s="66"/>
      <c r="E167" s="65"/>
      <c r="F167" s="66">
        <f>F164-F166</f>
        <v>95202.799999999988</v>
      </c>
      <c r="G167" s="65"/>
      <c r="H167" s="65" t="s">
        <v>272</v>
      </c>
      <c r="I167" s="66">
        <f>I164-I166</f>
        <v>0</v>
      </c>
    </row>
    <row r="168" spans="1:9" ht="14">
      <c r="A168" s="65"/>
      <c r="B168" s="65" t="s">
        <v>94</v>
      </c>
      <c r="C168" s="65"/>
      <c r="D168" s="182">
        <v>3.5000000000000003E-2</v>
      </c>
      <c r="E168" s="65"/>
      <c r="F168" s="66"/>
      <c r="G168" s="65"/>
      <c r="H168" s="65"/>
      <c r="I168" s="66"/>
    </row>
    <row r="169" spans="1:9" ht="14">
      <c r="A169" s="65"/>
      <c r="B169" s="65"/>
      <c r="C169" s="65"/>
      <c r="D169" s="66"/>
      <c r="E169" s="65"/>
      <c r="F169" s="66"/>
      <c r="G169" s="65"/>
      <c r="H169" s="65"/>
      <c r="I169" s="66"/>
    </row>
    <row r="170" spans="1:9" ht="14">
      <c r="A170" s="65"/>
      <c r="B170" s="65" t="s">
        <v>95</v>
      </c>
      <c r="C170" s="65"/>
      <c r="D170" s="66"/>
      <c r="E170" s="65"/>
      <c r="F170" s="66">
        <f>F167*D168</f>
        <v>3332.098</v>
      </c>
      <c r="G170" s="65"/>
      <c r="H170" s="65"/>
      <c r="I170" s="66">
        <f>I167*D168</f>
        <v>0</v>
      </c>
    </row>
    <row r="171" spans="1:9" ht="15" thickBot="1">
      <c r="A171" s="65"/>
      <c r="B171" s="65" t="s">
        <v>96</v>
      </c>
      <c r="C171" s="65"/>
      <c r="D171" s="65">
        <v>30</v>
      </c>
      <c r="E171" s="65"/>
      <c r="F171" s="73">
        <f>F167/D171</f>
        <v>3173.4266666666663</v>
      </c>
      <c r="G171" s="65"/>
      <c r="H171" s="65"/>
      <c r="I171" s="73">
        <f>I167/D171</f>
        <v>0</v>
      </c>
    </row>
    <row r="172" spans="1:9" ht="14">
      <c r="A172" s="65"/>
      <c r="B172" s="65"/>
      <c r="C172" s="65"/>
      <c r="D172" s="66"/>
      <c r="E172" s="65"/>
      <c r="F172" s="66"/>
      <c r="G172" s="65"/>
      <c r="H172" s="65"/>
      <c r="I172" s="66"/>
    </row>
    <row r="173" spans="1:9" ht="14">
      <c r="A173" s="65"/>
      <c r="B173" s="81" t="s">
        <v>97</v>
      </c>
      <c r="C173" s="65"/>
      <c r="D173" s="66"/>
      <c r="E173" s="65"/>
      <c r="F173" s="66">
        <f>F170+F171</f>
        <v>6505.5246666666662</v>
      </c>
      <c r="G173" s="65"/>
      <c r="H173" s="65"/>
      <c r="I173" s="66">
        <f>I170+I171</f>
        <v>0</v>
      </c>
    </row>
    <row r="174" spans="1:9" ht="14">
      <c r="A174" s="65"/>
      <c r="B174" s="65"/>
      <c r="C174" s="65"/>
      <c r="D174" s="66"/>
      <c r="E174" s="65"/>
      <c r="F174" s="66"/>
      <c r="G174" s="65"/>
      <c r="H174" s="65"/>
    </row>
  </sheetData>
  <mergeCells count="3">
    <mergeCell ref="F11:H11"/>
    <mergeCell ref="F12:H12"/>
    <mergeCell ref="A1:H6"/>
  </mergeCells>
  <pageMargins left="0.25" right="0.25" top="0.75" bottom="0.75" header="0.3" footer="0.3"/>
  <pageSetup paperSize="9" scale="75" orientation="portrait" copies="2" r:id="rId1"/>
  <headerFooter alignWithMargins="0">
    <oddFooter>&amp;L&amp;D&amp;C&amp;F&amp;R&amp;P</oddFooter>
  </headerFooter>
  <rowBreaks count="1" manualBreakCount="1">
    <brk id="9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31D6-946A-43D7-942B-5E9D187F2D01}">
  <sheetPr>
    <tabColor rgb="FFFFFF00"/>
  </sheetPr>
  <dimension ref="A1:W89"/>
  <sheetViews>
    <sheetView zoomScaleNormal="90" workbookViewId="0">
      <selection activeCell="V7" sqref="V7"/>
    </sheetView>
  </sheetViews>
  <sheetFormatPr baseColWidth="10" defaultColWidth="9" defaultRowHeight="14"/>
  <cols>
    <col min="1" max="1" width="11.19921875" style="94" customWidth="1"/>
    <col min="2" max="16" width="9" style="94"/>
    <col min="17" max="17" width="12.59765625" style="94" customWidth="1"/>
    <col min="18" max="18" width="9" style="94"/>
    <col min="19" max="19" width="21" style="96" customWidth="1"/>
    <col min="20" max="20" width="18.19921875" style="94" customWidth="1"/>
    <col min="21" max="21" width="20.59765625" style="96" customWidth="1"/>
    <col min="22" max="22" width="26.796875" style="96" customWidth="1"/>
    <col min="23" max="23" width="16" style="96" customWidth="1"/>
    <col min="24" max="24" width="5.3984375" style="94" customWidth="1"/>
    <col min="25" max="25" width="9" style="94"/>
    <col min="26" max="26" width="3" style="94" customWidth="1"/>
    <col min="27" max="27" width="4.19921875" style="94" customWidth="1"/>
    <col min="28" max="28" width="3.19921875" style="94" customWidth="1"/>
    <col min="29" max="29" width="3.796875" style="94" customWidth="1"/>
    <col min="30" max="16384" width="9" style="94"/>
  </cols>
  <sheetData>
    <row r="1" spans="1:23" ht="12.75" customHeight="1">
      <c r="B1" s="208" t="s">
        <v>229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10"/>
      <c r="U1" s="229" t="s">
        <v>241</v>
      </c>
      <c r="V1" s="214" t="s">
        <v>238</v>
      </c>
      <c r="W1" s="94"/>
    </row>
    <row r="2" spans="1:23" ht="12.75" customHeight="1" thickBot="1">
      <c r="B2" s="211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3"/>
      <c r="U2" s="230"/>
      <c r="V2" s="215"/>
      <c r="W2" s="94"/>
    </row>
    <row r="3" spans="1:23" ht="19">
      <c r="A3" s="95"/>
      <c r="B3" s="232" t="s">
        <v>257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4"/>
      <c r="U3" s="230"/>
      <c r="V3" s="215"/>
      <c r="W3" s="94"/>
    </row>
    <row r="4" spans="1:23" ht="12.75" customHeight="1" thickBot="1">
      <c r="A4" s="97"/>
      <c r="B4" s="140">
        <v>700</v>
      </c>
      <c r="C4" s="141">
        <v>800</v>
      </c>
      <c r="D4" s="141">
        <v>900</v>
      </c>
      <c r="E4" s="141">
        <v>1000</v>
      </c>
      <c r="F4" s="141">
        <v>1100</v>
      </c>
      <c r="G4" s="141">
        <v>1200</v>
      </c>
      <c r="H4" s="141">
        <v>1300</v>
      </c>
      <c r="I4" s="141">
        <v>1400</v>
      </c>
      <c r="J4" s="141">
        <v>1500</v>
      </c>
      <c r="K4" s="141">
        <v>1600</v>
      </c>
      <c r="L4" s="141">
        <v>1700</v>
      </c>
      <c r="M4" s="141">
        <v>1800</v>
      </c>
      <c r="N4" s="141">
        <v>1900</v>
      </c>
      <c r="O4" s="141">
        <v>2000</v>
      </c>
      <c r="P4" s="141">
        <v>2100</v>
      </c>
      <c r="Q4" s="142">
        <v>2200</v>
      </c>
      <c r="U4" s="231"/>
      <c r="V4" s="216"/>
      <c r="W4" s="94"/>
    </row>
    <row r="5" spans="1:23" ht="16" thickBot="1">
      <c r="A5" s="97"/>
      <c r="B5" s="95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8"/>
      <c r="S5" s="235" t="s">
        <v>223</v>
      </c>
      <c r="T5" s="236"/>
      <c r="U5" s="136" t="s">
        <v>212</v>
      </c>
      <c r="V5" s="126" t="s">
        <v>222</v>
      </c>
      <c r="W5" s="94"/>
    </row>
    <row r="6" spans="1:23">
      <c r="A6" s="97" t="s">
        <v>216</v>
      </c>
      <c r="B6" s="100" t="s">
        <v>242</v>
      </c>
      <c r="C6" s="100" t="s">
        <v>242</v>
      </c>
      <c r="D6" s="100">
        <v>7</v>
      </c>
      <c r="E6" s="100">
        <v>7</v>
      </c>
      <c r="F6" s="100">
        <v>7</v>
      </c>
      <c r="G6" s="100">
        <v>7</v>
      </c>
      <c r="H6" s="100">
        <v>7</v>
      </c>
      <c r="I6" s="100">
        <v>7</v>
      </c>
      <c r="J6" s="100">
        <v>7</v>
      </c>
      <c r="K6" s="100">
        <v>1</v>
      </c>
      <c r="L6" s="100">
        <v>1</v>
      </c>
      <c r="M6" s="100">
        <v>1</v>
      </c>
      <c r="N6" s="100">
        <v>1</v>
      </c>
      <c r="O6" s="100">
        <v>1</v>
      </c>
      <c r="P6" s="100">
        <v>1</v>
      </c>
      <c r="Q6" s="189" t="s">
        <v>242</v>
      </c>
      <c r="S6" s="113">
        <v>1</v>
      </c>
      <c r="T6" s="114" t="s">
        <v>224</v>
      </c>
      <c r="U6" s="137">
        <f>COUNTIF(B6:Q89,S6)</f>
        <v>24</v>
      </c>
      <c r="V6" s="123">
        <v>0</v>
      </c>
      <c r="W6" s="94"/>
    </row>
    <row r="7" spans="1:23">
      <c r="A7" s="97" t="s">
        <v>217</v>
      </c>
      <c r="B7" s="100" t="s">
        <v>242</v>
      </c>
      <c r="C7" s="100" t="s">
        <v>242</v>
      </c>
      <c r="D7" s="100">
        <v>7</v>
      </c>
      <c r="E7" s="100">
        <v>6</v>
      </c>
      <c r="F7" s="100">
        <v>6</v>
      </c>
      <c r="G7" s="100">
        <v>7</v>
      </c>
      <c r="H7" s="100">
        <v>7</v>
      </c>
      <c r="I7" s="100">
        <v>7</v>
      </c>
      <c r="J7" s="100">
        <v>7</v>
      </c>
      <c r="K7" s="100">
        <v>7</v>
      </c>
      <c r="L7" s="100">
        <v>7</v>
      </c>
      <c r="M7" s="100">
        <v>7</v>
      </c>
      <c r="N7" s="100">
        <v>6</v>
      </c>
      <c r="O7" s="100">
        <v>6</v>
      </c>
      <c r="P7" s="100">
        <v>6</v>
      </c>
      <c r="Q7" s="189" t="s">
        <v>242</v>
      </c>
      <c r="S7" s="115">
        <v>2</v>
      </c>
      <c r="T7" s="104" t="s">
        <v>231</v>
      </c>
      <c r="U7" s="138">
        <f>COUNTIF(B6:Q89,S7)</f>
        <v>0</v>
      </c>
      <c r="V7" s="124">
        <v>28</v>
      </c>
      <c r="W7" s="94"/>
    </row>
    <row r="8" spans="1:23">
      <c r="A8" s="97" t="s">
        <v>218</v>
      </c>
      <c r="B8" s="100" t="s">
        <v>242</v>
      </c>
      <c r="C8" s="100" t="s">
        <v>242</v>
      </c>
      <c r="D8" s="100">
        <v>7</v>
      </c>
      <c r="E8" s="100">
        <v>6</v>
      </c>
      <c r="F8" s="100">
        <v>6</v>
      </c>
      <c r="G8" s="100">
        <v>7</v>
      </c>
      <c r="H8" s="100">
        <v>7</v>
      </c>
      <c r="I8" s="100">
        <v>7</v>
      </c>
      <c r="J8" s="100">
        <v>7</v>
      </c>
      <c r="K8" s="100">
        <v>1</v>
      </c>
      <c r="L8" s="100">
        <v>1</v>
      </c>
      <c r="M8" s="100">
        <v>1</v>
      </c>
      <c r="N8" s="100">
        <v>1</v>
      </c>
      <c r="O8" s="100">
        <v>1</v>
      </c>
      <c r="P8" s="100">
        <v>1</v>
      </c>
      <c r="Q8" s="189" t="s">
        <v>242</v>
      </c>
      <c r="S8" s="116">
        <v>3</v>
      </c>
      <c r="T8" s="107" t="s">
        <v>233</v>
      </c>
      <c r="U8" s="138">
        <f>COUNTIF(B6:Q89,S8)</f>
        <v>0</v>
      </c>
      <c r="V8" s="124">
        <v>32.5</v>
      </c>
      <c r="W8" s="94"/>
    </row>
    <row r="9" spans="1:23">
      <c r="A9" s="97" t="s">
        <v>219</v>
      </c>
      <c r="B9" s="100" t="s">
        <v>242</v>
      </c>
      <c r="C9" s="100" t="s">
        <v>242</v>
      </c>
      <c r="D9" s="100">
        <v>7</v>
      </c>
      <c r="E9" s="100">
        <v>7</v>
      </c>
      <c r="F9" s="100">
        <v>7</v>
      </c>
      <c r="G9" s="100">
        <v>7</v>
      </c>
      <c r="H9" s="100">
        <v>7</v>
      </c>
      <c r="I9" s="100">
        <v>7</v>
      </c>
      <c r="J9" s="100">
        <v>7</v>
      </c>
      <c r="K9" s="100">
        <v>7</v>
      </c>
      <c r="L9" s="100">
        <v>7</v>
      </c>
      <c r="M9" s="100">
        <v>7</v>
      </c>
      <c r="N9" s="100">
        <v>6</v>
      </c>
      <c r="O9" s="100">
        <v>6</v>
      </c>
      <c r="P9" s="100">
        <v>6</v>
      </c>
      <c r="Q9" s="189" t="s">
        <v>242</v>
      </c>
      <c r="S9" s="117">
        <v>4</v>
      </c>
      <c r="T9" s="108" t="s">
        <v>234</v>
      </c>
      <c r="U9" s="138">
        <f>COUNTIF(B6:Q89,S9)</f>
        <v>0</v>
      </c>
      <c r="V9" s="124">
        <v>28</v>
      </c>
      <c r="W9" s="94"/>
    </row>
    <row r="10" spans="1:23">
      <c r="A10" s="97" t="s">
        <v>220</v>
      </c>
      <c r="B10" s="100" t="s">
        <v>242</v>
      </c>
      <c r="C10" s="100" t="s">
        <v>242</v>
      </c>
      <c r="D10" s="100">
        <v>7</v>
      </c>
      <c r="E10" s="100">
        <v>6</v>
      </c>
      <c r="F10" s="100">
        <v>6</v>
      </c>
      <c r="G10" s="100">
        <v>7</v>
      </c>
      <c r="H10" s="100">
        <v>7</v>
      </c>
      <c r="I10" s="100">
        <v>7</v>
      </c>
      <c r="J10" s="100">
        <v>7</v>
      </c>
      <c r="K10" s="100">
        <v>7</v>
      </c>
      <c r="L10" s="100">
        <v>7</v>
      </c>
      <c r="M10" s="100">
        <v>7</v>
      </c>
      <c r="N10" s="100">
        <v>7</v>
      </c>
      <c r="O10" s="100">
        <v>7</v>
      </c>
      <c r="P10" s="100">
        <v>7</v>
      </c>
      <c r="Q10" s="189" t="s">
        <v>242</v>
      </c>
      <c r="S10" s="118">
        <v>5</v>
      </c>
      <c r="T10" s="110" t="s">
        <v>235</v>
      </c>
      <c r="U10" s="138">
        <f>COUNTIF(B6:Q89,S10)</f>
        <v>0</v>
      </c>
      <c r="V10" s="124">
        <v>30</v>
      </c>
      <c r="W10" s="94"/>
    </row>
    <row r="11" spans="1:23">
      <c r="A11" s="97" t="s">
        <v>210</v>
      </c>
      <c r="B11" s="100" t="s">
        <v>242</v>
      </c>
      <c r="C11" s="100" t="s">
        <v>242</v>
      </c>
      <c r="D11" s="100">
        <v>7</v>
      </c>
      <c r="E11" s="100">
        <v>7</v>
      </c>
      <c r="F11" s="100">
        <v>7</v>
      </c>
      <c r="G11" s="100">
        <v>7</v>
      </c>
      <c r="H11" s="100">
        <v>7</v>
      </c>
      <c r="I11" s="100">
        <v>7</v>
      </c>
      <c r="J11" s="100">
        <v>7</v>
      </c>
      <c r="K11" s="100">
        <v>7</v>
      </c>
      <c r="L11" s="100">
        <v>7</v>
      </c>
      <c r="M11" s="100">
        <v>7</v>
      </c>
      <c r="N11" s="100">
        <v>7</v>
      </c>
      <c r="O11" s="100">
        <v>7</v>
      </c>
      <c r="P11" s="100">
        <v>7</v>
      </c>
      <c r="Q11" s="189" t="s">
        <v>242</v>
      </c>
      <c r="S11" s="119">
        <v>6</v>
      </c>
      <c r="T11" s="105" t="s">
        <v>232</v>
      </c>
      <c r="U11" s="138">
        <f>COUNTIF(B6:Q50,S11)</f>
        <v>32</v>
      </c>
      <c r="V11" s="124">
        <v>0</v>
      </c>
      <c r="W11" s="94"/>
    </row>
    <row r="12" spans="1:23" ht="15" thickBot="1">
      <c r="A12" s="99" t="s">
        <v>211</v>
      </c>
      <c r="B12" s="190" t="s">
        <v>242</v>
      </c>
      <c r="C12" s="190" t="s">
        <v>242</v>
      </c>
      <c r="D12" s="190">
        <v>7</v>
      </c>
      <c r="E12" s="190">
        <v>7</v>
      </c>
      <c r="F12" s="190">
        <v>7</v>
      </c>
      <c r="G12" s="190">
        <v>7</v>
      </c>
      <c r="H12" s="190">
        <v>7</v>
      </c>
      <c r="I12" s="190">
        <v>7</v>
      </c>
      <c r="J12" s="190">
        <v>7</v>
      </c>
      <c r="K12" s="190">
        <v>7</v>
      </c>
      <c r="L12" s="190">
        <v>7</v>
      </c>
      <c r="M12" s="190">
        <v>7</v>
      </c>
      <c r="N12" s="190">
        <v>7</v>
      </c>
      <c r="O12" s="190">
        <v>7</v>
      </c>
      <c r="P12" s="190">
        <v>7</v>
      </c>
      <c r="Q12" s="191" t="s">
        <v>242</v>
      </c>
      <c r="S12" s="120">
        <v>7</v>
      </c>
      <c r="T12" s="106" t="s">
        <v>236</v>
      </c>
      <c r="U12" s="138">
        <f>COUNTIF(B6:Q89,S12)</f>
        <v>581</v>
      </c>
      <c r="V12" s="124">
        <v>0</v>
      </c>
      <c r="W12" s="94"/>
    </row>
    <row r="13" spans="1:23" ht="15" thickBot="1">
      <c r="A13" s="97"/>
      <c r="B13" s="100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01"/>
      <c r="S13" s="121">
        <v>8</v>
      </c>
      <c r="T13" s="122" t="s">
        <v>230</v>
      </c>
      <c r="U13" s="139">
        <f>COUNTIF(B6:Q89,S13)</f>
        <v>0</v>
      </c>
      <c r="V13" s="125">
        <v>20</v>
      </c>
      <c r="W13" s="94"/>
    </row>
    <row r="14" spans="1:23" ht="20" thickBot="1">
      <c r="A14" s="95"/>
      <c r="B14" s="237" t="s">
        <v>258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9"/>
      <c r="T14" s="96"/>
      <c r="W14" s="94"/>
    </row>
    <row r="15" spans="1:23" ht="16" thickBot="1">
      <c r="A15" s="97"/>
      <c r="B15" s="140">
        <v>700</v>
      </c>
      <c r="C15" s="141">
        <v>800</v>
      </c>
      <c r="D15" s="141">
        <v>900</v>
      </c>
      <c r="E15" s="141">
        <v>1000</v>
      </c>
      <c r="F15" s="141">
        <v>1100</v>
      </c>
      <c r="G15" s="141">
        <v>1200</v>
      </c>
      <c r="H15" s="141">
        <v>1300</v>
      </c>
      <c r="I15" s="141">
        <v>1400</v>
      </c>
      <c r="J15" s="141">
        <v>1500</v>
      </c>
      <c r="K15" s="141">
        <v>1600</v>
      </c>
      <c r="L15" s="141">
        <v>1700</v>
      </c>
      <c r="M15" s="141">
        <v>1800</v>
      </c>
      <c r="N15" s="141">
        <v>1900</v>
      </c>
      <c r="O15" s="141">
        <v>2000</v>
      </c>
      <c r="P15" s="141">
        <v>2100</v>
      </c>
      <c r="Q15" s="142">
        <v>2200</v>
      </c>
      <c r="S15" s="226" t="s">
        <v>240</v>
      </c>
      <c r="U15" s="93">
        <f>SUM(U6:U13)</f>
        <v>637</v>
      </c>
      <c r="W15" s="94"/>
    </row>
    <row r="16" spans="1:23">
      <c r="A16" s="97"/>
      <c r="B16" s="100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01"/>
      <c r="S16" s="227"/>
      <c r="W16" s="94"/>
    </row>
    <row r="17" spans="1:23" ht="15" thickBot="1">
      <c r="A17" s="97" t="s">
        <v>216</v>
      </c>
      <c r="B17" s="100" t="s">
        <v>242</v>
      </c>
      <c r="C17" s="100" t="s">
        <v>242</v>
      </c>
      <c r="D17" s="100">
        <v>7</v>
      </c>
      <c r="E17" s="100">
        <v>7</v>
      </c>
      <c r="F17" s="100">
        <v>7</v>
      </c>
      <c r="G17" s="100">
        <v>7</v>
      </c>
      <c r="H17" s="100">
        <v>7</v>
      </c>
      <c r="I17" s="100">
        <v>7</v>
      </c>
      <c r="J17" s="100">
        <v>7</v>
      </c>
      <c r="K17" s="100">
        <v>1</v>
      </c>
      <c r="L17" s="100">
        <v>1</v>
      </c>
      <c r="M17" s="100">
        <v>1</v>
      </c>
      <c r="N17" s="100">
        <v>1</v>
      </c>
      <c r="O17" s="100">
        <v>1</v>
      </c>
      <c r="P17" s="100">
        <v>1</v>
      </c>
      <c r="Q17" s="189" t="s">
        <v>242</v>
      </c>
      <c r="S17" s="228"/>
      <c r="W17" s="94"/>
    </row>
    <row r="18" spans="1:23" ht="15">
      <c r="A18" s="97" t="s">
        <v>217</v>
      </c>
      <c r="B18" s="100" t="s">
        <v>242</v>
      </c>
      <c r="C18" s="100" t="s">
        <v>242</v>
      </c>
      <c r="D18" s="100">
        <v>7</v>
      </c>
      <c r="E18" s="100">
        <v>6</v>
      </c>
      <c r="F18" s="100">
        <v>6</v>
      </c>
      <c r="G18" s="100">
        <v>7</v>
      </c>
      <c r="H18" s="100">
        <v>7</v>
      </c>
      <c r="I18" s="100">
        <v>7</v>
      </c>
      <c r="J18" s="100">
        <v>7</v>
      </c>
      <c r="K18" s="100">
        <v>7</v>
      </c>
      <c r="L18" s="100">
        <v>7</v>
      </c>
      <c r="M18" s="100">
        <v>7</v>
      </c>
      <c r="N18" s="100">
        <v>6</v>
      </c>
      <c r="O18" s="100">
        <v>6</v>
      </c>
      <c r="P18" s="100">
        <v>6</v>
      </c>
      <c r="Q18" s="189" t="s">
        <v>242</v>
      </c>
      <c r="S18" s="111" t="s">
        <v>225</v>
      </c>
      <c r="W18" s="94"/>
    </row>
    <row r="19" spans="1:23" ht="15" thickBot="1">
      <c r="A19" s="97" t="s">
        <v>218</v>
      </c>
      <c r="B19" s="100" t="s">
        <v>242</v>
      </c>
      <c r="C19" s="100" t="s">
        <v>242</v>
      </c>
      <c r="D19" s="100">
        <v>7</v>
      </c>
      <c r="E19" s="100">
        <v>6</v>
      </c>
      <c r="F19" s="100">
        <v>6</v>
      </c>
      <c r="G19" s="100">
        <v>7</v>
      </c>
      <c r="H19" s="100">
        <v>7</v>
      </c>
      <c r="I19" s="100">
        <v>7</v>
      </c>
      <c r="J19" s="100">
        <v>7</v>
      </c>
      <c r="K19" s="100">
        <v>1</v>
      </c>
      <c r="L19" s="100">
        <v>1</v>
      </c>
      <c r="M19" s="100">
        <v>1</v>
      </c>
      <c r="N19" s="100">
        <v>1</v>
      </c>
      <c r="O19" s="100">
        <v>1</v>
      </c>
      <c r="P19" s="100">
        <v>1</v>
      </c>
      <c r="Q19" s="189" t="s">
        <v>242</v>
      </c>
      <c r="S19" s="112">
        <v>45</v>
      </c>
      <c r="W19" s="94"/>
    </row>
    <row r="20" spans="1:23">
      <c r="A20" s="97" t="s">
        <v>219</v>
      </c>
      <c r="B20" s="100" t="s">
        <v>242</v>
      </c>
      <c r="C20" s="100" t="s">
        <v>242</v>
      </c>
      <c r="D20" s="100">
        <v>7</v>
      </c>
      <c r="E20" s="100">
        <v>7</v>
      </c>
      <c r="F20" s="100">
        <v>7</v>
      </c>
      <c r="G20" s="100">
        <v>7</v>
      </c>
      <c r="H20" s="100">
        <v>7</v>
      </c>
      <c r="I20" s="100">
        <v>7</v>
      </c>
      <c r="J20" s="100">
        <v>7</v>
      </c>
      <c r="K20" s="100">
        <v>7</v>
      </c>
      <c r="L20" s="100">
        <v>7</v>
      </c>
      <c r="M20" s="100">
        <v>7</v>
      </c>
      <c r="N20" s="100">
        <v>6</v>
      </c>
      <c r="O20" s="100">
        <v>6</v>
      </c>
      <c r="P20" s="100">
        <v>6</v>
      </c>
      <c r="Q20" s="189" t="s">
        <v>242</v>
      </c>
      <c r="S20" s="96">
        <v>2</v>
      </c>
      <c r="W20" s="94"/>
    </row>
    <row r="21" spans="1:23">
      <c r="A21" s="97" t="s">
        <v>220</v>
      </c>
      <c r="B21" s="100" t="s">
        <v>242</v>
      </c>
      <c r="C21" s="100" t="s">
        <v>242</v>
      </c>
      <c r="D21" s="100">
        <v>7</v>
      </c>
      <c r="E21" s="100">
        <v>7</v>
      </c>
      <c r="F21" s="100">
        <v>7</v>
      </c>
      <c r="G21" s="100">
        <v>7</v>
      </c>
      <c r="H21" s="100">
        <v>7</v>
      </c>
      <c r="I21" s="100">
        <v>7</v>
      </c>
      <c r="J21" s="100">
        <v>7</v>
      </c>
      <c r="K21" s="100">
        <v>7</v>
      </c>
      <c r="L21" s="100">
        <v>7</v>
      </c>
      <c r="M21" s="100">
        <v>7</v>
      </c>
      <c r="N21" s="100">
        <v>7</v>
      </c>
      <c r="O21" s="100">
        <v>7</v>
      </c>
      <c r="P21" s="100">
        <v>7</v>
      </c>
      <c r="Q21" s="189" t="s">
        <v>242</v>
      </c>
      <c r="W21" s="94"/>
    </row>
    <row r="22" spans="1:23" ht="15" thickBot="1">
      <c r="A22" s="97" t="s">
        <v>210</v>
      </c>
      <c r="B22" s="100" t="s">
        <v>242</v>
      </c>
      <c r="C22" s="100" t="s">
        <v>242</v>
      </c>
      <c r="D22" s="100">
        <v>7</v>
      </c>
      <c r="E22" s="100">
        <v>7</v>
      </c>
      <c r="F22" s="100">
        <v>7</v>
      </c>
      <c r="G22" s="100">
        <v>7</v>
      </c>
      <c r="H22" s="100">
        <v>7</v>
      </c>
      <c r="I22" s="100">
        <v>7</v>
      </c>
      <c r="J22" s="100">
        <v>7</v>
      </c>
      <c r="K22" s="100">
        <v>7</v>
      </c>
      <c r="L22" s="100">
        <v>7</v>
      </c>
      <c r="M22" s="100">
        <v>7</v>
      </c>
      <c r="N22" s="100">
        <v>7</v>
      </c>
      <c r="O22" s="100">
        <v>7</v>
      </c>
      <c r="P22" s="100">
        <v>7</v>
      </c>
      <c r="Q22" s="189" t="s">
        <v>242</v>
      </c>
      <c r="W22" s="94"/>
    </row>
    <row r="23" spans="1:23" ht="12.75" customHeight="1" thickBot="1">
      <c r="A23" s="99" t="s">
        <v>211</v>
      </c>
      <c r="B23" s="190" t="s">
        <v>242</v>
      </c>
      <c r="C23" s="190" t="s">
        <v>242</v>
      </c>
      <c r="D23" s="190">
        <v>7</v>
      </c>
      <c r="E23" s="190">
        <v>7</v>
      </c>
      <c r="F23" s="190">
        <v>7</v>
      </c>
      <c r="G23" s="190">
        <v>7</v>
      </c>
      <c r="H23" s="190">
        <v>7</v>
      </c>
      <c r="I23" s="190">
        <v>7</v>
      </c>
      <c r="J23" s="190">
        <v>7</v>
      </c>
      <c r="K23" s="190">
        <v>7</v>
      </c>
      <c r="L23" s="190">
        <v>7</v>
      </c>
      <c r="M23" s="190">
        <v>7</v>
      </c>
      <c r="N23" s="190">
        <v>7</v>
      </c>
      <c r="O23" s="190">
        <v>7</v>
      </c>
      <c r="P23" s="190">
        <v>7</v>
      </c>
      <c r="Q23" s="191" t="s">
        <v>242</v>
      </c>
      <c r="S23" s="217" t="s">
        <v>239</v>
      </c>
      <c r="T23" s="218"/>
      <c r="U23" s="218"/>
      <c r="V23" s="219"/>
      <c r="W23" s="94"/>
    </row>
    <row r="24" spans="1:23" ht="12.75" customHeight="1" thickBot="1">
      <c r="A24" s="97"/>
      <c r="B24" s="100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01"/>
      <c r="S24" s="220"/>
      <c r="T24" s="221"/>
      <c r="U24" s="221"/>
      <c r="V24" s="222"/>
      <c r="W24" s="94"/>
    </row>
    <row r="25" spans="1:23" ht="18.75" customHeight="1" thickBot="1">
      <c r="A25" s="95"/>
      <c r="B25" s="237" t="s">
        <v>259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9"/>
      <c r="S25" s="223"/>
      <c r="T25" s="224"/>
      <c r="U25" s="224"/>
      <c r="V25" s="225"/>
      <c r="W25" s="94"/>
    </row>
    <row r="26" spans="1:23" ht="15" thickBot="1">
      <c r="A26" s="97"/>
      <c r="B26" s="140">
        <v>700</v>
      </c>
      <c r="C26" s="141">
        <v>800</v>
      </c>
      <c r="D26" s="141">
        <v>900</v>
      </c>
      <c r="E26" s="141">
        <v>1000</v>
      </c>
      <c r="F26" s="141">
        <v>1100</v>
      </c>
      <c r="G26" s="141">
        <v>1200</v>
      </c>
      <c r="H26" s="141">
        <v>1300</v>
      </c>
      <c r="I26" s="141">
        <v>1400</v>
      </c>
      <c r="J26" s="141">
        <v>1500</v>
      </c>
      <c r="K26" s="141">
        <v>1600</v>
      </c>
      <c r="L26" s="141">
        <v>1700</v>
      </c>
      <c r="M26" s="141">
        <v>1800</v>
      </c>
      <c r="N26" s="141">
        <v>1900</v>
      </c>
      <c r="O26" s="141">
        <v>2000</v>
      </c>
      <c r="P26" s="141">
        <v>2100</v>
      </c>
      <c r="Q26" s="142">
        <v>2200</v>
      </c>
      <c r="S26" s="97"/>
      <c r="V26" s="98"/>
      <c r="W26" s="94"/>
    </row>
    <row r="27" spans="1:23" ht="15">
      <c r="A27" s="97"/>
      <c r="B27" s="100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01"/>
      <c r="S27" s="127" t="s">
        <v>221</v>
      </c>
      <c r="T27" s="93"/>
      <c r="U27" s="93" t="s">
        <v>226</v>
      </c>
      <c r="V27" s="128" t="s">
        <v>227</v>
      </c>
      <c r="W27" s="94"/>
    </row>
    <row r="28" spans="1:23">
      <c r="A28" s="97" t="s">
        <v>216</v>
      </c>
      <c r="B28" s="100" t="s">
        <v>242</v>
      </c>
      <c r="C28" s="100" t="s">
        <v>242</v>
      </c>
      <c r="D28" s="100">
        <v>7</v>
      </c>
      <c r="E28" s="100">
        <v>7</v>
      </c>
      <c r="F28" s="100">
        <v>7</v>
      </c>
      <c r="G28" s="100">
        <v>7</v>
      </c>
      <c r="H28" s="100">
        <v>7</v>
      </c>
      <c r="I28" s="100">
        <v>7</v>
      </c>
      <c r="J28" s="100">
        <v>7</v>
      </c>
      <c r="K28" s="100">
        <v>7</v>
      </c>
      <c r="L28" s="100">
        <v>7</v>
      </c>
      <c r="M28" s="100">
        <v>7</v>
      </c>
      <c r="N28" s="100">
        <v>7</v>
      </c>
      <c r="O28" s="100">
        <v>7</v>
      </c>
      <c r="P28" s="100">
        <v>7</v>
      </c>
      <c r="Q28" s="189" t="s">
        <v>242</v>
      </c>
      <c r="S28" s="129">
        <v>1</v>
      </c>
      <c r="T28" s="103" t="s">
        <v>224</v>
      </c>
      <c r="U28" s="96">
        <f>SUM(U6*S19)</f>
        <v>1080</v>
      </c>
      <c r="V28" s="130">
        <f>SUM(V6*U28)</f>
        <v>0</v>
      </c>
      <c r="W28" s="94"/>
    </row>
    <row r="29" spans="1:23">
      <c r="A29" s="97" t="s">
        <v>217</v>
      </c>
      <c r="B29" s="100" t="s">
        <v>242</v>
      </c>
      <c r="C29" s="100" t="s">
        <v>242</v>
      </c>
      <c r="D29" s="100">
        <v>7</v>
      </c>
      <c r="E29" s="100">
        <v>7</v>
      </c>
      <c r="F29" s="100">
        <v>7</v>
      </c>
      <c r="G29" s="100">
        <v>7</v>
      </c>
      <c r="H29" s="100">
        <v>7</v>
      </c>
      <c r="I29" s="100">
        <v>7</v>
      </c>
      <c r="J29" s="100">
        <v>7</v>
      </c>
      <c r="K29" s="100">
        <v>7</v>
      </c>
      <c r="L29" s="100">
        <v>7</v>
      </c>
      <c r="M29" s="100">
        <v>7</v>
      </c>
      <c r="N29" s="100">
        <v>6</v>
      </c>
      <c r="O29" s="100">
        <v>6</v>
      </c>
      <c r="P29" s="100">
        <v>6</v>
      </c>
      <c r="Q29" s="189" t="s">
        <v>242</v>
      </c>
      <c r="S29" s="115">
        <v>2</v>
      </c>
      <c r="T29" s="104" t="s">
        <v>231</v>
      </c>
      <c r="U29" s="96">
        <f>SUM(U7*S19)</f>
        <v>0</v>
      </c>
      <c r="V29" s="130">
        <f t="shared" ref="V29:V35" si="0">SUM(U29*V7)</f>
        <v>0</v>
      </c>
      <c r="W29" s="94"/>
    </row>
    <row r="30" spans="1:23">
      <c r="A30" s="97" t="s">
        <v>218</v>
      </c>
      <c r="B30" s="100" t="s">
        <v>242</v>
      </c>
      <c r="C30" s="100" t="s">
        <v>242</v>
      </c>
      <c r="D30" s="100">
        <v>7</v>
      </c>
      <c r="E30" s="100">
        <v>6</v>
      </c>
      <c r="F30" s="100">
        <v>6</v>
      </c>
      <c r="G30" s="100">
        <v>7</v>
      </c>
      <c r="H30" s="100">
        <v>7</v>
      </c>
      <c r="I30" s="100">
        <v>7</v>
      </c>
      <c r="J30" s="100">
        <v>7</v>
      </c>
      <c r="K30" s="100">
        <v>7</v>
      </c>
      <c r="L30" s="100">
        <v>7</v>
      </c>
      <c r="M30" s="100">
        <v>7</v>
      </c>
      <c r="N30" s="100">
        <v>7</v>
      </c>
      <c r="O30" s="100">
        <v>7</v>
      </c>
      <c r="P30" s="100">
        <v>7</v>
      </c>
      <c r="Q30" s="189" t="s">
        <v>242</v>
      </c>
      <c r="S30" s="116">
        <v>3</v>
      </c>
      <c r="T30" s="107" t="s">
        <v>233</v>
      </c>
      <c r="U30" s="96">
        <f>SUM(U8*S19)</f>
        <v>0</v>
      </c>
      <c r="V30" s="130">
        <f t="shared" si="0"/>
        <v>0</v>
      </c>
      <c r="W30" s="94"/>
    </row>
    <row r="31" spans="1:23">
      <c r="A31" s="97" t="s">
        <v>219</v>
      </c>
      <c r="B31" s="100" t="s">
        <v>242</v>
      </c>
      <c r="C31" s="100" t="s">
        <v>242</v>
      </c>
      <c r="D31" s="100">
        <v>7</v>
      </c>
      <c r="E31" s="100">
        <v>7</v>
      </c>
      <c r="F31" s="100">
        <v>7</v>
      </c>
      <c r="G31" s="100">
        <v>7</v>
      </c>
      <c r="H31" s="100">
        <v>7</v>
      </c>
      <c r="I31" s="100">
        <v>7</v>
      </c>
      <c r="J31" s="100">
        <v>7</v>
      </c>
      <c r="K31" s="100">
        <v>7</v>
      </c>
      <c r="L31" s="100">
        <v>7</v>
      </c>
      <c r="M31" s="100">
        <v>7</v>
      </c>
      <c r="N31" s="100">
        <v>6</v>
      </c>
      <c r="O31" s="100">
        <v>6</v>
      </c>
      <c r="P31" s="100">
        <v>6</v>
      </c>
      <c r="Q31" s="189" t="s">
        <v>242</v>
      </c>
      <c r="S31" s="117">
        <v>4</v>
      </c>
      <c r="T31" s="108" t="s">
        <v>234</v>
      </c>
      <c r="U31" s="96">
        <f>SUM(U9*S19)</f>
        <v>0</v>
      </c>
      <c r="V31" s="131">
        <f t="shared" si="0"/>
        <v>0</v>
      </c>
      <c r="W31" s="94"/>
    </row>
    <row r="32" spans="1:23">
      <c r="A32" s="97" t="s">
        <v>220</v>
      </c>
      <c r="B32" s="100" t="s">
        <v>242</v>
      </c>
      <c r="C32" s="100" t="s">
        <v>242</v>
      </c>
      <c r="D32" s="100">
        <v>7</v>
      </c>
      <c r="E32" s="100">
        <v>7</v>
      </c>
      <c r="F32" s="100">
        <v>7</v>
      </c>
      <c r="G32" s="100">
        <v>7</v>
      </c>
      <c r="H32" s="100">
        <v>7</v>
      </c>
      <c r="I32" s="100">
        <v>7</v>
      </c>
      <c r="J32" s="100">
        <v>7</v>
      </c>
      <c r="K32" s="100">
        <v>7</v>
      </c>
      <c r="L32" s="100">
        <v>7</v>
      </c>
      <c r="M32" s="100">
        <v>7</v>
      </c>
      <c r="N32" s="100">
        <v>7</v>
      </c>
      <c r="O32" s="100">
        <v>7</v>
      </c>
      <c r="P32" s="100">
        <v>7</v>
      </c>
      <c r="Q32" s="189" t="s">
        <v>242</v>
      </c>
      <c r="S32" s="118">
        <v>5</v>
      </c>
      <c r="T32" s="110" t="s">
        <v>235</v>
      </c>
      <c r="U32" s="102">
        <f>SUM(S19*U10)</f>
        <v>0</v>
      </c>
      <c r="V32" s="130">
        <f t="shared" si="0"/>
        <v>0</v>
      </c>
      <c r="W32" s="94"/>
    </row>
    <row r="33" spans="1:23">
      <c r="A33" s="97" t="s">
        <v>210</v>
      </c>
      <c r="B33" s="100" t="s">
        <v>242</v>
      </c>
      <c r="C33" s="100" t="s">
        <v>242</v>
      </c>
      <c r="D33" s="100">
        <v>7</v>
      </c>
      <c r="E33" s="100">
        <v>7</v>
      </c>
      <c r="F33" s="100">
        <v>7</v>
      </c>
      <c r="G33" s="100">
        <v>7</v>
      </c>
      <c r="H33" s="100">
        <v>7</v>
      </c>
      <c r="I33" s="100">
        <v>7</v>
      </c>
      <c r="J33" s="100">
        <v>7</v>
      </c>
      <c r="K33" s="100">
        <v>7</v>
      </c>
      <c r="L33" s="100">
        <v>7</v>
      </c>
      <c r="M33" s="100">
        <v>7</v>
      </c>
      <c r="N33" s="100">
        <v>7</v>
      </c>
      <c r="O33" s="100">
        <v>7</v>
      </c>
      <c r="P33" s="100">
        <v>7</v>
      </c>
      <c r="Q33" s="189" t="s">
        <v>242</v>
      </c>
      <c r="S33" s="119">
        <v>6</v>
      </c>
      <c r="T33" s="105" t="s">
        <v>232</v>
      </c>
      <c r="U33" s="96">
        <f>SUM(S19*U11)</f>
        <v>1440</v>
      </c>
      <c r="V33" s="131">
        <f t="shared" si="0"/>
        <v>0</v>
      </c>
      <c r="W33" s="94"/>
    </row>
    <row r="34" spans="1:23" ht="15" thickBot="1">
      <c r="A34" s="99" t="s">
        <v>211</v>
      </c>
      <c r="B34" s="100" t="s">
        <v>242</v>
      </c>
      <c r="C34" s="100" t="s">
        <v>242</v>
      </c>
      <c r="D34" s="100">
        <v>7</v>
      </c>
      <c r="E34" s="100">
        <v>7</v>
      </c>
      <c r="F34" s="100">
        <v>7</v>
      </c>
      <c r="G34" s="100">
        <v>7</v>
      </c>
      <c r="H34" s="100">
        <v>7</v>
      </c>
      <c r="I34" s="100">
        <v>7</v>
      </c>
      <c r="J34" s="100">
        <v>7</v>
      </c>
      <c r="K34" s="100">
        <v>7</v>
      </c>
      <c r="L34" s="100">
        <v>7</v>
      </c>
      <c r="M34" s="100">
        <v>7</v>
      </c>
      <c r="N34" s="100">
        <v>7</v>
      </c>
      <c r="O34" s="100">
        <v>7</v>
      </c>
      <c r="P34" s="100">
        <v>7</v>
      </c>
      <c r="Q34" s="189" t="s">
        <v>242</v>
      </c>
      <c r="S34" s="120">
        <v>7</v>
      </c>
      <c r="T34" s="106" t="s">
        <v>236</v>
      </c>
      <c r="U34" s="96">
        <f>SUM(U12*S19)</f>
        <v>26145</v>
      </c>
      <c r="V34" s="131">
        <f t="shared" si="0"/>
        <v>0</v>
      </c>
      <c r="W34" s="94"/>
    </row>
    <row r="35" spans="1:23" ht="15" thickBot="1">
      <c r="A35" s="99"/>
      <c r="B35" s="190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3"/>
      <c r="S35" s="132">
        <v>8</v>
      </c>
      <c r="T35" s="109" t="s">
        <v>230</v>
      </c>
      <c r="U35" s="96">
        <f>SUM(U13*S19)</f>
        <v>0</v>
      </c>
      <c r="V35" s="131">
        <f t="shared" si="0"/>
        <v>0</v>
      </c>
      <c r="W35" s="94"/>
    </row>
    <row r="36" spans="1:23" ht="19">
      <c r="A36" s="95"/>
      <c r="B36" s="237" t="s">
        <v>260</v>
      </c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9"/>
      <c r="S36" s="97"/>
      <c r="V36" s="98"/>
      <c r="W36" s="94"/>
    </row>
    <row r="37" spans="1:23" ht="15" thickBot="1">
      <c r="A37" s="97"/>
      <c r="B37" s="140">
        <v>700</v>
      </c>
      <c r="C37" s="141">
        <v>800</v>
      </c>
      <c r="D37" s="141">
        <v>900</v>
      </c>
      <c r="E37" s="141">
        <v>1000</v>
      </c>
      <c r="F37" s="141">
        <v>1100</v>
      </c>
      <c r="G37" s="141">
        <v>1200</v>
      </c>
      <c r="H37" s="141">
        <v>1300</v>
      </c>
      <c r="I37" s="141">
        <v>1400</v>
      </c>
      <c r="J37" s="141">
        <v>1500</v>
      </c>
      <c r="K37" s="141">
        <v>1600</v>
      </c>
      <c r="L37" s="141">
        <v>1700</v>
      </c>
      <c r="M37" s="141">
        <v>1800</v>
      </c>
      <c r="N37" s="141">
        <v>1900</v>
      </c>
      <c r="O37" s="141">
        <v>2000</v>
      </c>
      <c r="P37" s="141">
        <v>2100</v>
      </c>
      <c r="Q37" s="142">
        <v>2200</v>
      </c>
      <c r="S37" s="97"/>
      <c r="V37" s="98"/>
      <c r="W37" s="94"/>
    </row>
    <row r="38" spans="1:23">
      <c r="A38" s="97"/>
      <c r="B38" s="144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6"/>
      <c r="S38" s="97"/>
      <c r="V38" s="98"/>
      <c r="W38" s="94"/>
    </row>
    <row r="39" spans="1:23" ht="15" thickBot="1">
      <c r="A39" s="97" t="s">
        <v>216</v>
      </c>
      <c r="B39" s="100" t="s">
        <v>242</v>
      </c>
      <c r="C39" s="100" t="s">
        <v>242</v>
      </c>
      <c r="D39" s="100">
        <v>7</v>
      </c>
      <c r="E39" s="100">
        <v>7</v>
      </c>
      <c r="F39" s="100">
        <v>7</v>
      </c>
      <c r="G39" s="100">
        <v>7</v>
      </c>
      <c r="H39" s="100">
        <v>7</v>
      </c>
      <c r="I39" s="100">
        <v>7</v>
      </c>
      <c r="J39" s="100">
        <v>7</v>
      </c>
      <c r="K39" s="100">
        <v>7</v>
      </c>
      <c r="L39" s="100">
        <v>7</v>
      </c>
      <c r="M39" s="100">
        <v>7</v>
      </c>
      <c r="N39" s="100">
        <v>7</v>
      </c>
      <c r="O39" s="100">
        <v>7</v>
      </c>
      <c r="P39" s="100">
        <v>7</v>
      </c>
      <c r="Q39" s="189" t="s">
        <v>242</v>
      </c>
      <c r="S39" s="99"/>
      <c r="T39" s="133" t="s">
        <v>237</v>
      </c>
      <c r="U39" s="134"/>
      <c r="V39" s="135">
        <f>SUM(V28:V36)</f>
        <v>0</v>
      </c>
      <c r="W39" s="94"/>
    </row>
    <row r="40" spans="1:23">
      <c r="A40" s="97" t="s">
        <v>217</v>
      </c>
      <c r="B40" s="100" t="s">
        <v>242</v>
      </c>
      <c r="C40" s="100" t="s">
        <v>242</v>
      </c>
      <c r="D40" s="100">
        <v>7</v>
      </c>
      <c r="E40" s="100">
        <v>7</v>
      </c>
      <c r="F40" s="100">
        <v>7</v>
      </c>
      <c r="G40" s="100">
        <v>7</v>
      </c>
      <c r="H40" s="100">
        <v>7</v>
      </c>
      <c r="I40" s="100">
        <v>7</v>
      </c>
      <c r="J40" s="100">
        <v>7</v>
      </c>
      <c r="K40" s="100">
        <v>7</v>
      </c>
      <c r="L40" s="100">
        <v>7</v>
      </c>
      <c r="M40" s="100">
        <v>7</v>
      </c>
      <c r="N40" s="100">
        <v>7</v>
      </c>
      <c r="O40" s="100">
        <v>7</v>
      </c>
      <c r="P40" s="100">
        <v>7</v>
      </c>
      <c r="Q40" s="189" t="s">
        <v>242</v>
      </c>
      <c r="W40" s="94"/>
    </row>
    <row r="41" spans="1:23">
      <c r="A41" s="97" t="s">
        <v>218</v>
      </c>
      <c r="B41" s="100" t="s">
        <v>242</v>
      </c>
      <c r="C41" s="100" t="s">
        <v>242</v>
      </c>
      <c r="D41" s="100">
        <v>7</v>
      </c>
      <c r="E41" s="100">
        <v>6</v>
      </c>
      <c r="F41" s="100">
        <v>6</v>
      </c>
      <c r="G41" s="100">
        <v>7</v>
      </c>
      <c r="H41" s="100">
        <v>7</v>
      </c>
      <c r="I41" s="100">
        <v>7</v>
      </c>
      <c r="J41" s="100">
        <v>7</v>
      </c>
      <c r="K41" s="100">
        <v>7</v>
      </c>
      <c r="L41" s="100">
        <v>7</v>
      </c>
      <c r="M41" s="100">
        <v>7</v>
      </c>
      <c r="N41" s="100">
        <v>7</v>
      </c>
      <c r="O41" s="100">
        <v>7</v>
      </c>
      <c r="P41" s="100">
        <v>7</v>
      </c>
      <c r="Q41" s="189" t="s">
        <v>242</v>
      </c>
      <c r="W41" s="94"/>
    </row>
    <row r="42" spans="1:23">
      <c r="A42" s="97" t="s">
        <v>219</v>
      </c>
      <c r="B42" s="100" t="s">
        <v>242</v>
      </c>
      <c r="C42" s="100" t="s">
        <v>242</v>
      </c>
      <c r="D42" s="100">
        <v>7</v>
      </c>
      <c r="E42" s="100">
        <v>7</v>
      </c>
      <c r="F42" s="100">
        <v>7</v>
      </c>
      <c r="G42" s="100">
        <v>7</v>
      </c>
      <c r="H42" s="100">
        <v>7</v>
      </c>
      <c r="I42" s="100">
        <v>7</v>
      </c>
      <c r="J42" s="100">
        <v>7</v>
      </c>
      <c r="K42" s="100">
        <v>7</v>
      </c>
      <c r="L42" s="100">
        <v>7</v>
      </c>
      <c r="M42" s="100">
        <v>7</v>
      </c>
      <c r="N42" s="100">
        <v>7</v>
      </c>
      <c r="O42" s="100">
        <v>7</v>
      </c>
      <c r="P42" s="100">
        <v>7</v>
      </c>
      <c r="Q42" s="189" t="s">
        <v>242</v>
      </c>
      <c r="T42" s="94" t="s">
        <v>244</v>
      </c>
      <c r="U42" s="96">
        <f>B287</f>
        <v>0</v>
      </c>
      <c r="W42" s="94"/>
    </row>
    <row r="43" spans="1:23">
      <c r="A43" s="97" t="s">
        <v>220</v>
      </c>
      <c r="B43" s="100" t="s">
        <v>242</v>
      </c>
      <c r="C43" s="100" t="s">
        <v>242</v>
      </c>
      <c r="D43" s="100">
        <v>7</v>
      </c>
      <c r="E43" s="100">
        <v>7</v>
      </c>
      <c r="F43" s="100">
        <v>7</v>
      </c>
      <c r="G43" s="100">
        <v>7</v>
      </c>
      <c r="H43" s="100">
        <v>7</v>
      </c>
      <c r="I43" s="100">
        <v>7</v>
      </c>
      <c r="J43" s="100">
        <v>7</v>
      </c>
      <c r="K43" s="100">
        <v>7</v>
      </c>
      <c r="L43" s="100">
        <v>7</v>
      </c>
      <c r="M43" s="100">
        <v>7</v>
      </c>
      <c r="N43" s="100">
        <v>7</v>
      </c>
      <c r="O43" s="100">
        <v>7</v>
      </c>
      <c r="P43" s="100">
        <v>7</v>
      </c>
      <c r="Q43" s="189" t="s">
        <v>242</v>
      </c>
      <c r="W43" s="94"/>
    </row>
    <row r="44" spans="1:23">
      <c r="A44" s="97" t="s">
        <v>210</v>
      </c>
      <c r="B44" s="100" t="s">
        <v>242</v>
      </c>
      <c r="C44" s="100" t="s">
        <v>242</v>
      </c>
      <c r="D44" s="100">
        <v>7</v>
      </c>
      <c r="E44" s="100">
        <v>7</v>
      </c>
      <c r="F44" s="100">
        <v>7</v>
      </c>
      <c r="G44" s="100">
        <v>7</v>
      </c>
      <c r="H44" s="100">
        <v>7</v>
      </c>
      <c r="I44" s="100">
        <v>7</v>
      </c>
      <c r="J44" s="100">
        <v>7</v>
      </c>
      <c r="K44" s="100">
        <v>7</v>
      </c>
      <c r="L44" s="100">
        <v>7</v>
      </c>
      <c r="M44" s="100">
        <v>7</v>
      </c>
      <c r="N44" s="100">
        <v>7</v>
      </c>
      <c r="O44" s="100">
        <v>7</v>
      </c>
      <c r="P44" s="100">
        <v>7</v>
      </c>
      <c r="Q44" s="189" t="s">
        <v>242</v>
      </c>
      <c r="W44" s="94"/>
    </row>
    <row r="45" spans="1:23" ht="15" thickBot="1">
      <c r="A45" s="99" t="s">
        <v>211</v>
      </c>
      <c r="B45" s="100" t="s">
        <v>242</v>
      </c>
      <c r="C45" s="100" t="s">
        <v>242</v>
      </c>
      <c r="D45" s="100">
        <v>7</v>
      </c>
      <c r="E45" s="100">
        <v>7</v>
      </c>
      <c r="F45" s="100">
        <v>7</v>
      </c>
      <c r="G45" s="100">
        <v>7</v>
      </c>
      <c r="H45" s="100">
        <v>7</v>
      </c>
      <c r="I45" s="100">
        <v>7</v>
      </c>
      <c r="J45" s="100">
        <v>7</v>
      </c>
      <c r="K45" s="100">
        <v>7</v>
      </c>
      <c r="L45" s="100">
        <v>7</v>
      </c>
      <c r="M45" s="100">
        <v>7</v>
      </c>
      <c r="N45" s="100">
        <v>7</v>
      </c>
      <c r="O45" s="100">
        <v>7</v>
      </c>
      <c r="P45" s="100">
        <v>7</v>
      </c>
      <c r="Q45" s="189" t="s">
        <v>242</v>
      </c>
      <c r="W45" s="94"/>
    </row>
    <row r="46" spans="1:23" ht="15" thickBot="1">
      <c r="W46" s="94"/>
    </row>
    <row r="47" spans="1:23" ht="19">
      <c r="A47" s="95"/>
      <c r="B47" s="237" t="s">
        <v>261</v>
      </c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9"/>
    </row>
    <row r="48" spans="1:23" ht="15" thickBot="1">
      <c r="A48" s="97"/>
      <c r="B48" s="140">
        <v>700</v>
      </c>
      <c r="C48" s="141">
        <v>800</v>
      </c>
      <c r="D48" s="141">
        <v>900</v>
      </c>
      <c r="E48" s="141">
        <v>1000</v>
      </c>
      <c r="F48" s="141">
        <v>1100</v>
      </c>
      <c r="G48" s="141">
        <v>1200</v>
      </c>
      <c r="H48" s="141">
        <v>1300</v>
      </c>
      <c r="I48" s="141">
        <v>1400</v>
      </c>
      <c r="J48" s="141">
        <v>1500</v>
      </c>
      <c r="K48" s="141">
        <v>1600</v>
      </c>
      <c r="L48" s="141">
        <v>1700</v>
      </c>
      <c r="M48" s="141">
        <v>1800</v>
      </c>
      <c r="N48" s="141">
        <v>1900</v>
      </c>
      <c r="O48" s="141">
        <v>2000</v>
      </c>
      <c r="P48" s="141">
        <v>2100</v>
      </c>
      <c r="Q48" s="142">
        <v>2200</v>
      </c>
    </row>
    <row r="49" spans="1:17">
      <c r="A49" s="97"/>
      <c r="B49" s="144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6"/>
    </row>
    <row r="50" spans="1:17">
      <c r="A50" s="97" t="s">
        <v>216</v>
      </c>
      <c r="B50" s="100" t="s">
        <v>242</v>
      </c>
      <c r="C50" s="100" t="s">
        <v>242</v>
      </c>
      <c r="D50" s="100">
        <v>7</v>
      </c>
      <c r="E50" s="100">
        <v>7</v>
      </c>
      <c r="F50" s="100">
        <v>7</v>
      </c>
      <c r="G50" s="100">
        <v>7</v>
      </c>
      <c r="H50" s="100">
        <v>7</v>
      </c>
      <c r="I50" s="100">
        <v>7</v>
      </c>
      <c r="J50" s="100">
        <v>7</v>
      </c>
      <c r="K50" s="100">
        <v>7</v>
      </c>
      <c r="L50" s="100">
        <v>7</v>
      </c>
      <c r="M50" s="100">
        <v>7</v>
      </c>
      <c r="N50" s="100">
        <v>7</v>
      </c>
      <c r="O50" s="100">
        <v>7</v>
      </c>
      <c r="P50" s="100">
        <v>7</v>
      </c>
      <c r="Q50" s="189" t="s">
        <v>242</v>
      </c>
    </row>
    <row r="51" spans="1:17">
      <c r="A51" s="97" t="s">
        <v>217</v>
      </c>
      <c r="B51" s="100" t="s">
        <v>242</v>
      </c>
      <c r="C51" s="100" t="s">
        <v>242</v>
      </c>
      <c r="D51" s="100">
        <v>7</v>
      </c>
      <c r="E51" s="100">
        <v>7</v>
      </c>
      <c r="F51" s="100">
        <v>7</v>
      </c>
      <c r="G51" s="100">
        <v>7</v>
      </c>
      <c r="H51" s="100">
        <v>7</v>
      </c>
      <c r="I51" s="100">
        <v>7</v>
      </c>
      <c r="J51" s="100">
        <v>7</v>
      </c>
      <c r="K51" s="100">
        <v>7</v>
      </c>
      <c r="L51" s="100">
        <v>7</v>
      </c>
      <c r="M51" s="100">
        <v>7</v>
      </c>
      <c r="N51" s="100">
        <v>7</v>
      </c>
      <c r="O51" s="100">
        <v>7</v>
      </c>
      <c r="P51" s="100">
        <v>7</v>
      </c>
      <c r="Q51" s="189" t="s">
        <v>242</v>
      </c>
    </row>
    <row r="52" spans="1:17">
      <c r="A52" s="97" t="s">
        <v>218</v>
      </c>
      <c r="B52" s="100" t="s">
        <v>242</v>
      </c>
      <c r="C52" s="100" t="s">
        <v>242</v>
      </c>
      <c r="D52" s="100">
        <v>7</v>
      </c>
      <c r="E52" s="100">
        <v>7</v>
      </c>
      <c r="F52" s="100">
        <v>7</v>
      </c>
      <c r="G52" s="100">
        <v>7</v>
      </c>
      <c r="H52" s="100">
        <v>7</v>
      </c>
      <c r="I52" s="100">
        <v>7</v>
      </c>
      <c r="J52" s="100">
        <v>7</v>
      </c>
      <c r="K52" s="100">
        <v>7</v>
      </c>
      <c r="L52" s="100">
        <v>7</v>
      </c>
      <c r="M52" s="100">
        <v>7</v>
      </c>
      <c r="N52" s="100">
        <v>7</v>
      </c>
      <c r="O52" s="100">
        <v>7</v>
      </c>
      <c r="P52" s="100">
        <v>7</v>
      </c>
      <c r="Q52" s="189" t="s">
        <v>242</v>
      </c>
    </row>
    <row r="53" spans="1:17">
      <c r="A53" s="97" t="s">
        <v>219</v>
      </c>
      <c r="B53" s="100" t="s">
        <v>242</v>
      </c>
      <c r="C53" s="100" t="s">
        <v>242</v>
      </c>
      <c r="D53" s="100">
        <v>7</v>
      </c>
      <c r="E53" s="100">
        <v>7</v>
      </c>
      <c r="F53" s="100">
        <v>7</v>
      </c>
      <c r="G53" s="100">
        <v>7</v>
      </c>
      <c r="H53" s="100">
        <v>7</v>
      </c>
      <c r="I53" s="100">
        <v>7</v>
      </c>
      <c r="J53" s="100">
        <v>7</v>
      </c>
      <c r="K53" s="100">
        <v>7</v>
      </c>
      <c r="L53" s="100">
        <v>7</v>
      </c>
      <c r="M53" s="100">
        <v>7</v>
      </c>
      <c r="N53" s="100">
        <v>7</v>
      </c>
      <c r="O53" s="100">
        <v>7</v>
      </c>
      <c r="P53" s="100">
        <v>7</v>
      </c>
      <c r="Q53" s="189" t="s">
        <v>242</v>
      </c>
    </row>
    <row r="54" spans="1:17">
      <c r="A54" s="97" t="s">
        <v>220</v>
      </c>
      <c r="B54" s="100" t="s">
        <v>242</v>
      </c>
      <c r="C54" s="100" t="s">
        <v>242</v>
      </c>
      <c r="D54" s="100">
        <v>7</v>
      </c>
      <c r="E54" s="100">
        <v>7</v>
      </c>
      <c r="F54" s="100">
        <v>7</v>
      </c>
      <c r="G54" s="100">
        <v>7</v>
      </c>
      <c r="H54" s="100">
        <v>7</v>
      </c>
      <c r="I54" s="100">
        <v>7</v>
      </c>
      <c r="J54" s="100">
        <v>7</v>
      </c>
      <c r="K54" s="100">
        <v>7</v>
      </c>
      <c r="L54" s="100">
        <v>7</v>
      </c>
      <c r="M54" s="100">
        <v>7</v>
      </c>
      <c r="N54" s="100">
        <v>7</v>
      </c>
      <c r="O54" s="100">
        <v>7</v>
      </c>
      <c r="P54" s="100">
        <v>7</v>
      </c>
      <c r="Q54" s="189" t="s">
        <v>242</v>
      </c>
    </row>
    <row r="55" spans="1:17">
      <c r="A55" s="97" t="s">
        <v>210</v>
      </c>
      <c r="B55" s="100" t="s">
        <v>242</v>
      </c>
      <c r="C55" s="100" t="s">
        <v>242</v>
      </c>
      <c r="D55" s="100">
        <v>7</v>
      </c>
      <c r="E55" s="100">
        <v>7</v>
      </c>
      <c r="F55" s="100">
        <v>7</v>
      </c>
      <c r="G55" s="100">
        <v>7</v>
      </c>
      <c r="H55" s="100">
        <v>7</v>
      </c>
      <c r="I55" s="100">
        <v>7</v>
      </c>
      <c r="J55" s="100">
        <v>7</v>
      </c>
      <c r="K55" s="100">
        <v>7</v>
      </c>
      <c r="L55" s="100">
        <v>7</v>
      </c>
      <c r="M55" s="100">
        <v>7</v>
      </c>
      <c r="N55" s="100">
        <v>7</v>
      </c>
      <c r="O55" s="100">
        <v>7</v>
      </c>
      <c r="P55" s="100">
        <v>7</v>
      </c>
      <c r="Q55" s="189" t="s">
        <v>242</v>
      </c>
    </row>
    <row r="56" spans="1:17" ht="15" thickBot="1">
      <c r="A56" s="99" t="s">
        <v>211</v>
      </c>
      <c r="B56" s="100" t="s">
        <v>242</v>
      </c>
      <c r="C56" s="100" t="s">
        <v>242</v>
      </c>
      <c r="D56" s="100">
        <v>7</v>
      </c>
      <c r="E56" s="100">
        <v>7</v>
      </c>
      <c r="F56" s="100">
        <v>7</v>
      </c>
      <c r="G56" s="100">
        <v>7</v>
      </c>
      <c r="H56" s="100">
        <v>7</v>
      </c>
      <c r="I56" s="100">
        <v>7</v>
      </c>
      <c r="J56" s="100">
        <v>7</v>
      </c>
      <c r="K56" s="100">
        <v>7</v>
      </c>
      <c r="L56" s="100">
        <v>7</v>
      </c>
      <c r="M56" s="100">
        <v>7</v>
      </c>
      <c r="N56" s="100">
        <v>7</v>
      </c>
      <c r="O56" s="100">
        <v>7</v>
      </c>
      <c r="P56" s="100">
        <v>7</v>
      </c>
      <c r="Q56" s="189" t="s">
        <v>242</v>
      </c>
    </row>
    <row r="57" spans="1:17" ht="15" thickBot="1"/>
    <row r="58" spans="1:17" ht="19">
      <c r="A58" s="95"/>
      <c r="B58" s="237" t="s">
        <v>262</v>
      </c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9"/>
    </row>
    <row r="59" spans="1:17" ht="15" thickBot="1">
      <c r="A59" s="97"/>
      <c r="B59" s="140">
        <v>700</v>
      </c>
      <c r="C59" s="141">
        <v>800</v>
      </c>
      <c r="D59" s="141">
        <v>900</v>
      </c>
      <c r="E59" s="141">
        <v>1000</v>
      </c>
      <c r="F59" s="141">
        <v>1100</v>
      </c>
      <c r="G59" s="141">
        <v>1200</v>
      </c>
      <c r="H59" s="141">
        <v>1300</v>
      </c>
      <c r="I59" s="141">
        <v>1400</v>
      </c>
      <c r="J59" s="141">
        <v>1500</v>
      </c>
      <c r="K59" s="141">
        <v>1600</v>
      </c>
      <c r="L59" s="141">
        <v>1700</v>
      </c>
      <c r="M59" s="141">
        <v>1800</v>
      </c>
      <c r="N59" s="141">
        <v>1900</v>
      </c>
      <c r="O59" s="141">
        <v>2000</v>
      </c>
      <c r="P59" s="141">
        <v>2100</v>
      </c>
      <c r="Q59" s="142">
        <v>2200</v>
      </c>
    </row>
    <row r="60" spans="1:17">
      <c r="A60" s="97"/>
      <c r="B60" s="144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6"/>
    </row>
    <row r="61" spans="1:17">
      <c r="A61" s="97" t="s">
        <v>216</v>
      </c>
      <c r="B61" s="100" t="s">
        <v>242</v>
      </c>
      <c r="C61" s="100" t="s">
        <v>242</v>
      </c>
      <c r="D61" s="100">
        <v>7</v>
      </c>
      <c r="E61" s="100">
        <v>7</v>
      </c>
      <c r="F61" s="100">
        <v>7</v>
      </c>
      <c r="G61" s="100">
        <v>7</v>
      </c>
      <c r="H61" s="100">
        <v>7</v>
      </c>
      <c r="I61" s="100">
        <v>7</v>
      </c>
      <c r="J61" s="100">
        <v>7</v>
      </c>
      <c r="K61" s="100">
        <v>7</v>
      </c>
      <c r="L61" s="100">
        <v>7</v>
      </c>
      <c r="M61" s="100">
        <v>7</v>
      </c>
      <c r="N61" s="100">
        <v>7</v>
      </c>
      <c r="O61" s="100">
        <v>7</v>
      </c>
      <c r="P61" s="100">
        <v>7</v>
      </c>
      <c r="Q61" s="189" t="s">
        <v>242</v>
      </c>
    </row>
    <row r="62" spans="1:17">
      <c r="A62" s="97" t="s">
        <v>217</v>
      </c>
      <c r="B62" s="100" t="s">
        <v>242</v>
      </c>
      <c r="C62" s="100" t="s">
        <v>242</v>
      </c>
      <c r="D62" s="100">
        <v>7</v>
      </c>
      <c r="E62" s="100">
        <v>7</v>
      </c>
      <c r="F62" s="100">
        <v>7</v>
      </c>
      <c r="G62" s="100">
        <v>7</v>
      </c>
      <c r="H62" s="100">
        <v>7</v>
      </c>
      <c r="I62" s="100">
        <v>7</v>
      </c>
      <c r="J62" s="100">
        <v>7</v>
      </c>
      <c r="K62" s="100">
        <v>7</v>
      </c>
      <c r="L62" s="100">
        <v>7</v>
      </c>
      <c r="M62" s="100">
        <v>7</v>
      </c>
      <c r="N62" s="100">
        <v>7</v>
      </c>
      <c r="O62" s="100">
        <v>7</v>
      </c>
      <c r="P62" s="100">
        <v>7</v>
      </c>
      <c r="Q62" s="189" t="s">
        <v>242</v>
      </c>
    </row>
    <row r="63" spans="1:17">
      <c r="A63" s="97" t="s">
        <v>218</v>
      </c>
      <c r="B63" s="100" t="s">
        <v>242</v>
      </c>
      <c r="C63" s="100" t="s">
        <v>242</v>
      </c>
      <c r="D63" s="100">
        <v>7</v>
      </c>
      <c r="E63" s="100">
        <v>7</v>
      </c>
      <c r="F63" s="100">
        <v>7</v>
      </c>
      <c r="G63" s="100">
        <v>7</v>
      </c>
      <c r="H63" s="100">
        <v>7</v>
      </c>
      <c r="I63" s="100">
        <v>7</v>
      </c>
      <c r="J63" s="100">
        <v>7</v>
      </c>
      <c r="K63" s="100">
        <v>7</v>
      </c>
      <c r="L63" s="100">
        <v>7</v>
      </c>
      <c r="M63" s="100">
        <v>7</v>
      </c>
      <c r="N63" s="100">
        <v>7</v>
      </c>
      <c r="O63" s="100">
        <v>7</v>
      </c>
      <c r="P63" s="100">
        <v>7</v>
      </c>
      <c r="Q63" s="189" t="s">
        <v>242</v>
      </c>
    </row>
    <row r="64" spans="1:17">
      <c r="A64" s="97" t="s">
        <v>219</v>
      </c>
      <c r="B64" s="100" t="s">
        <v>242</v>
      </c>
      <c r="C64" s="100" t="s">
        <v>242</v>
      </c>
      <c r="D64" s="100">
        <v>7</v>
      </c>
      <c r="E64" s="100">
        <v>7</v>
      </c>
      <c r="F64" s="100">
        <v>7</v>
      </c>
      <c r="G64" s="100">
        <v>7</v>
      </c>
      <c r="H64" s="100">
        <v>7</v>
      </c>
      <c r="I64" s="100">
        <v>7</v>
      </c>
      <c r="J64" s="100">
        <v>7</v>
      </c>
      <c r="K64" s="100">
        <v>7</v>
      </c>
      <c r="L64" s="100">
        <v>7</v>
      </c>
      <c r="M64" s="100">
        <v>7</v>
      </c>
      <c r="N64" s="100">
        <v>7</v>
      </c>
      <c r="O64" s="100">
        <v>7</v>
      </c>
      <c r="P64" s="100">
        <v>7</v>
      </c>
      <c r="Q64" s="189" t="s">
        <v>242</v>
      </c>
    </row>
    <row r="65" spans="1:17">
      <c r="A65" s="97" t="s">
        <v>220</v>
      </c>
      <c r="B65" s="100" t="s">
        <v>242</v>
      </c>
      <c r="C65" s="100" t="s">
        <v>242</v>
      </c>
      <c r="D65" s="100">
        <v>7</v>
      </c>
      <c r="E65" s="100">
        <v>7</v>
      </c>
      <c r="F65" s="100">
        <v>7</v>
      </c>
      <c r="G65" s="100">
        <v>7</v>
      </c>
      <c r="H65" s="100">
        <v>7</v>
      </c>
      <c r="I65" s="100">
        <v>7</v>
      </c>
      <c r="J65" s="100">
        <v>7</v>
      </c>
      <c r="K65" s="100">
        <v>7</v>
      </c>
      <c r="L65" s="100">
        <v>7</v>
      </c>
      <c r="M65" s="100">
        <v>7</v>
      </c>
      <c r="N65" s="100">
        <v>7</v>
      </c>
      <c r="O65" s="100">
        <v>7</v>
      </c>
      <c r="P65" s="100">
        <v>7</v>
      </c>
      <c r="Q65" s="189" t="s">
        <v>242</v>
      </c>
    </row>
    <row r="66" spans="1:17">
      <c r="A66" s="97" t="s">
        <v>210</v>
      </c>
      <c r="B66" s="100" t="s">
        <v>242</v>
      </c>
      <c r="C66" s="100" t="s">
        <v>242</v>
      </c>
      <c r="D66" s="100">
        <v>7</v>
      </c>
      <c r="E66" s="100">
        <v>7</v>
      </c>
      <c r="F66" s="100">
        <v>7</v>
      </c>
      <c r="G66" s="100">
        <v>7</v>
      </c>
      <c r="H66" s="100">
        <v>7</v>
      </c>
      <c r="I66" s="100">
        <v>7</v>
      </c>
      <c r="J66" s="100">
        <v>7</v>
      </c>
      <c r="K66" s="100">
        <v>7</v>
      </c>
      <c r="L66" s="100">
        <v>7</v>
      </c>
      <c r="M66" s="100">
        <v>7</v>
      </c>
      <c r="N66" s="100">
        <v>7</v>
      </c>
      <c r="O66" s="100">
        <v>7</v>
      </c>
      <c r="P66" s="100">
        <v>7</v>
      </c>
      <c r="Q66" s="189" t="s">
        <v>242</v>
      </c>
    </row>
    <row r="67" spans="1:17" ht="15" thickBot="1">
      <c r="A67" s="99" t="s">
        <v>211</v>
      </c>
      <c r="B67" s="100" t="s">
        <v>242</v>
      </c>
      <c r="C67" s="100" t="s">
        <v>242</v>
      </c>
      <c r="D67" s="100">
        <v>7</v>
      </c>
      <c r="E67" s="100">
        <v>7</v>
      </c>
      <c r="F67" s="100">
        <v>7</v>
      </c>
      <c r="G67" s="100">
        <v>7</v>
      </c>
      <c r="H67" s="100">
        <v>7</v>
      </c>
      <c r="I67" s="100">
        <v>7</v>
      </c>
      <c r="J67" s="100">
        <v>7</v>
      </c>
      <c r="K67" s="100">
        <v>7</v>
      </c>
      <c r="L67" s="100">
        <v>7</v>
      </c>
      <c r="M67" s="100">
        <v>7</v>
      </c>
      <c r="N67" s="100">
        <v>7</v>
      </c>
      <c r="O67" s="100">
        <v>7</v>
      </c>
      <c r="P67" s="100">
        <v>7</v>
      </c>
      <c r="Q67" s="189" t="s">
        <v>242</v>
      </c>
    </row>
    <row r="68" spans="1:17" ht="15" thickBot="1"/>
    <row r="69" spans="1:17" ht="19">
      <c r="A69" s="95"/>
      <c r="B69" s="237" t="s">
        <v>263</v>
      </c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9"/>
    </row>
    <row r="70" spans="1:17" ht="15" thickBot="1">
      <c r="A70" s="97"/>
      <c r="B70" s="140">
        <v>700</v>
      </c>
      <c r="C70" s="141">
        <v>800</v>
      </c>
      <c r="D70" s="141">
        <v>900</v>
      </c>
      <c r="E70" s="141">
        <v>1000</v>
      </c>
      <c r="F70" s="141">
        <v>1100</v>
      </c>
      <c r="G70" s="141">
        <v>1200</v>
      </c>
      <c r="H70" s="141">
        <v>1300</v>
      </c>
      <c r="I70" s="141">
        <v>1400</v>
      </c>
      <c r="J70" s="141">
        <v>1500</v>
      </c>
      <c r="K70" s="141">
        <v>1600</v>
      </c>
      <c r="L70" s="141">
        <v>1700</v>
      </c>
      <c r="M70" s="141">
        <v>1800</v>
      </c>
      <c r="N70" s="141">
        <v>1900</v>
      </c>
      <c r="O70" s="141">
        <v>2000</v>
      </c>
      <c r="P70" s="141">
        <v>2100</v>
      </c>
      <c r="Q70" s="142">
        <v>2200</v>
      </c>
    </row>
    <row r="71" spans="1:17">
      <c r="A71" s="97"/>
      <c r="B71" s="144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6"/>
    </row>
    <row r="72" spans="1:17">
      <c r="A72" s="97" t="s">
        <v>216</v>
      </c>
      <c r="B72" s="100" t="s">
        <v>242</v>
      </c>
      <c r="C72" s="100" t="s">
        <v>242</v>
      </c>
      <c r="D72" s="100">
        <v>7</v>
      </c>
      <c r="E72" s="100">
        <v>7</v>
      </c>
      <c r="F72" s="100">
        <v>7</v>
      </c>
      <c r="G72" s="100">
        <v>7</v>
      </c>
      <c r="H72" s="100">
        <v>7</v>
      </c>
      <c r="I72" s="100">
        <v>7</v>
      </c>
      <c r="J72" s="100">
        <v>7</v>
      </c>
      <c r="K72" s="100">
        <v>7</v>
      </c>
      <c r="L72" s="100">
        <v>7</v>
      </c>
      <c r="M72" s="100">
        <v>7</v>
      </c>
      <c r="N72" s="100">
        <v>7</v>
      </c>
      <c r="O72" s="100">
        <v>7</v>
      </c>
      <c r="P72" s="100">
        <v>7</v>
      </c>
      <c r="Q72" s="189" t="s">
        <v>242</v>
      </c>
    </row>
    <row r="73" spans="1:17">
      <c r="A73" s="97" t="s">
        <v>217</v>
      </c>
      <c r="B73" s="100" t="s">
        <v>242</v>
      </c>
      <c r="C73" s="100" t="s">
        <v>242</v>
      </c>
      <c r="D73" s="100">
        <v>7</v>
      </c>
      <c r="E73" s="100">
        <v>7</v>
      </c>
      <c r="F73" s="100">
        <v>7</v>
      </c>
      <c r="G73" s="100">
        <v>7</v>
      </c>
      <c r="H73" s="100">
        <v>7</v>
      </c>
      <c r="I73" s="100">
        <v>7</v>
      </c>
      <c r="J73" s="100">
        <v>7</v>
      </c>
      <c r="K73" s="100">
        <v>7</v>
      </c>
      <c r="L73" s="100">
        <v>7</v>
      </c>
      <c r="M73" s="100">
        <v>7</v>
      </c>
      <c r="N73" s="100">
        <v>7</v>
      </c>
      <c r="O73" s="100">
        <v>7</v>
      </c>
      <c r="P73" s="100">
        <v>7</v>
      </c>
      <c r="Q73" s="189" t="s">
        <v>242</v>
      </c>
    </row>
    <row r="74" spans="1:17">
      <c r="A74" s="97" t="s">
        <v>218</v>
      </c>
      <c r="B74" s="100" t="s">
        <v>242</v>
      </c>
      <c r="C74" s="100" t="s">
        <v>242</v>
      </c>
      <c r="D74" s="100">
        <v>7</v>
      </c>
      <c r="E74" s="100">
        <v>7</v>
      </c>
      <c r="F74" s="100">
        <v>7</v>
      </c>
      <c r="G74" s="100">
        <v>7</v>
      </c>
      <c r="H74" s="100">
        <v>7</v>
      </c>
      <c r="I74" s="100">
        <v>7</v>
      </c>
      <c r="J74" s="100">
        <v>7</v>
      </c>
      <c r="K74" s="100">
        <v>7</v>
      </c>
      <c r="L74" s="100">
        <v>7</v>
      </c>
      <c r="M74" s="100">
        <v>7</v>
      </c>
      <c r="N74" s="100">
        <v>7</v>
      </c>
      <c r="O74" s="100">
        <v>7</v>
      </c>
      <c r="P74" s="100">
        <v>7</v>
      </c>
      <c r="Q74" s="189" t="s">
        <v>242</v>
      </c>
    </row>
    <row r="75" spans="1:17">
      <c r="A75" s="97" t="s">
        <v>219</v>
      </c>
      <c r="B75" s="100" t="s">
        <v>242</v>
      </c>
      <c r="C75" s="100" t="s">
        <v>242</v>
      </c>
      <c r="D75" s="100">
        <v>7</v>
      </c>
      <c r="E75" s="100">
        <v>7</v>
      </c>
      <c r="F75" s="100">
        <v>7</v>
      </c>
      <c r="G75" s="100">
        <v>7</v>
      </c>
      <c r="H75" s="100">
        <v>7</v>
      </c>
      <c r="I75" s="100">
        <v>7</v>
      </c>
      <c r="J75" s="100">
        <v>7</v>
      </c>
      <c r="K75" s="100">
        <v>7</v>
      </c>
      <c r="L75" s="100">
        <v>7</v>
      </c>
      <c r="M75" s="100">
        <v>7</v>
      </c>
      <c r="N75" s="100">
        <v>7</v>
      </c>
      <c r="O75" s="100">
        <v>7</v>
      </c>
      <c r="P75" s="100">
        <v>7</v>
      </c>
      <c r="Q75" s="189" t="s">
        <v>242</v>
      </c>
    </row>
    <row r="76" spans="1:17">
      <c r="A76" s="97" t="s">
        <v>220</v>
      </c>
      <c r="B76" s="100" t="s">
        <v>242</v>
      </c>
      <c r="C76" s="100" t="s">
        <v>242</v>
      </c>
      <c r="D76" s="100">
        <v>7</v>
      </c>
      <c r="E76" s="100">
        <v>7</v>
      </c>
      <c r="F76" s="100">
        <v>7</v>
      </c>
      <c r="G76" s="100">
        <v>7</v>
      </c>
      <c r="H76" s="100">
        <v>7</v>
      </c>
      <c r="I76" s="100">
        <v>7</v>
      </c>
      <c r="J76" s="100">
        <v>7</v>
      </c>
      <c r="K76" s="100">
        <v>7</v>
      </c>
      <c r="L76" s="100">
        <v>7</v>
      </c>
      <c r="M76" s="100">
        <v>7</v>
      </c>
      <c r="N76" s="100">
        <v>7</v>
      </c>
      <c r="O76" s="100">
        <v>7</v>
      </c>
      <c r="P76" s="100">
        <v>7</v>
      </c>
      <c r="Q76" s="189" t="s">
        <v>242</v>
      </c>
    </row>
    <row r="77" spans="1:17">
      <c r="A77" s="97" t="s">
        <v>210</v>
      </c>
      <c r="B77" s="100" t="s">
        <v>242</v>
      </c>
      <c r="C77" s="100" t="s">
        <v>242</v>
      </c>
      <c r="D77" s="100">
        <v>7</v>
      </c>
      <c r="E77" s="100">
        <v>7</v>
      </c>
      <c r="F77" s="100">
        <v>7</v>
      </c>
      <c r="G77" s="100">
        <v>7</v>
      </c>
      <c r="H77" s="100">
        <v>7</v>
      </c>
      <c r="I77" s="100">
        <v>7</v>
      </c>
      <c r="J77" s="100">
        <v>7</v>
      </c>
      <c r="K77" s="100">
        <v>7</v>
      </c>
      <c r="L77" s="100">
        <v>7</v>
      </c>
      <c r="M77" s="100">
        <v>7</v>
      </c>
      <c r="N77" s="100">
        <v>7</v>
      </c>
      <c r="O77" s="100">
        <v>7</v>
      </c>
      <c r="P77" s="100">
        <v>7</v>
      </c>
      <c r="Q77" s="189" t="s">
        <v>242</v>
      </c>
    </row>
    <row r="78" spans="1:17" ht="15" thickBot="1">
      <c r="A78" s="99" t="s">
        <v>211</v>
      </c>
      <c r="B78" s="100" t="s">
        <v>242</v>
      </c>
      <c r="C78" s="100" t="s">
        <v>242</v>
      </c>
      <c r="D78" s="100">
        <v>7</v>
      </c>
      <c r="E78" s="100">
        <v>7</v>
      </c>
      <c r="F78" s="100">
        <v>7</v>
      </c>
      <c r="G78" s="100">
        <v>7</v>
      </c>
      <c r="H78" s="100">
        <v>7</v>
      </c>
      <c r="I78" s="100">
        <v>7</v>
      </c>
      <c r="J78" s="100">
        <v>7</v>
      </c>
      <c r="K78" s="100">
        <v>7</v>
      </c>
      <c r="L78" s="100">
        <v>7</v>
      </c>
      <c r="M78" s="100">
        <v>7</v>
      </c>
      <c r="N78" s="100">
        <v>7</v>
      </c>
      <c r="O78" s="100">
        <v>7</v>
      </c>
      <c r="P78" s="100">
        <v>7</v>
      </c>
      <c r="Q78" s="189" t="s">
        <v>242</v>
      </c>
    </row>
    <row r="79" spans="1:17" ht="15" thickBot="1"/>
    <row r="80" spans="1:17" ht="19">
      <c r="A80" s="95"/>
      <c r="B80" s="237"/>
      <c r="C80" s="238"/>
      <c r="D80" s="238"/>
      <c r="E80" s="238"/>
      <c r="F80" s="238"/>
      <c r="G80" s="238"/>
      <c r="H80" s="238"/>
      <c r="I80" s="238"/>
      <c r="J80" s="238"/>
      <c r="K80" s="238"/>
      <c r="L80" s="238"/>
      <c r="M80" s="238"/>
      <c r="N80" s="238"/>
      <c r="O80" s="238"/>
      <c r="P80" s="238"/>
      <c r="Q80" s="239"/>
    </row>
    <row r="81" spans="1:17" ht="15" thickBot="1">
      <c r="A81" s="97"/>
      <c r="B81" s="140">
        <v>700</v>
      </c>
      <c r="C81" s="141">
        <v>800</v>
      </c>
      <c r="D81" s="141">
        <v>900</v>
      </c>
      <c r="E81" s="141">
        <v>1000</v>
      </c>
      <c r="F81" s="141">
        <v>1100</v>
      </c>
      <c r="G81" s="141">
        <v>1200</v>
      </c>
      <c r="H81" s="141">
        <v>1300</v>
      </c>
      <c r="I81" s="141">
        <v>1400</v>
      </c>
      <c r="J81" s="141">
        <v>1500</v>
      </c>
      <c r="K81" s="141">
        <v>1600</v>
      </c>
      <c r="L81" s="141">
        <v>1700</v>
      </c>
      <c r="M81" s="141">
        <v>1800</v>
      </c>
      <c r="N81" s="141">
        <v>1900</v>
      </c>
      <c r="O81" s="141">
        <v>2000</v>
      </c>
      <c r="P81" s="141">
        <v>2100</v>
      </c>
      <c r="Q81" s="142">
        <v>2200</v>
      </c>
    </row>
    <row r="82" spans="1:17">
      <c r="A82" s="97"/>
      <c r="B82" s="144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6"/>
    </row>
    <row r="83" spans="1:17">
      <c r="A83" s="97" t="s">
        <v>216</v>
      </c>
      <c r="B83" s="100" t="s">
        <v>242</v>
      </c>
      <c r="C83" s="100" t="s">
        <v>242</v>
      </c>
      <c r="D83" s="100" t="s">
        <v>242</v>
      </c>
      <c r="E83" s="100" t="s">
        <v>242</v>
      </c>
      <c r="F83" s="100" t="s">
        <v>242</v>
      </c>
      <c r="G83" s="100" t="s">
        <v>242</v>
      </c>
      <c r="H83" s="100" t="s">
        <v>242</v>
      </c>
      <c r="I83" s="100" t="s">
        <v>242</v>
      </c>
      <c r="J83" s="100" t="s">
        <v>242</v>
      </c>
      <c r="K83" s="100" t="s">
        <v>242</v>
      </c>
      <c r="L83" s="100" t="s">
        <v>242</v>
      </c>
      <c r="M83" s="100" t="s">
        <v>242</v>
      </c>
      <c r="N83" s="100" t="s">
        <v>242</v>
      </c>
      <c r="O83" s="100" t="s">
        <v>242</v>
      </c>
      <c r="P83" s="100" t="s">
        <v>242</v>
      </c>
      <c r="Q83" s="100" t="s">
        <v>242</v>
      </c>
    </row>
    <row r="84" spans="1:17">
      <c r="A84" s="97" t="s">
        <v>217</v>
      </c>
      <c r="B84" s="100" t="s">
        <v>242</v>
      </c>
      <c r="C84" s="100" t="s">
        <v>242</v>
      </c>
      <c r="D84" s="100" t="s">
        <v>242</v>
      </c>
      <c r="E84" s="100" t="s">
        <v>242</v>
      </c>
      <c r="F84" s="100" t="s">
        <v>242</v>
      </c>
      <c r="G84" s="100" t="s">
        <v>242</v>
      </c>
      <c r="H84" s="100" t="s">
        <v>242</v>
      </c>
      <c r="I84" s="100" t="s">
        <v>242</v>
      </c>
      <c r="J84" s="100" t="s">
        <v>242</v>
      </c>
      <c r="K84" s="100" t="s">
        <v>242</v>
      </c>
      <c r="L84" s="100" t="s">
        <v>242</v>
      </c>
      <c r="M84" s="100" t="s">
        <v>242</v>
      </c>
      <c r="N84" s="100" t="s">
        <v>242</v>
      </c>
      <c r="O84" s="100" t="s">
        <v>242</v>
      </c>
      <c r="P84" s="100" t="s">
        <v>242</v>
      </c>
      <c r="Q84" s="100" t="s">
        <v>242</v>
      </c>
    </row>
    <row r="85" spans="1:17">
      <c r="A85" s="97" t="s">
        <v>218</v>
      </c>
      <c r="B85" s="100" t="s">
        <v>242</v>
      </c>
      <c r="C85" s="100" t="s">
        <v>242</v>
      </c>
      <c r="D85" s="100" t="s">
        <v>242</v>
      </c>
      <c r="E85" s="100" t="s">
        <v>242</v>
      </c>
      <c r="F85" s="100" t="s">
        <v>242</v>
      </c>
      <c r="G85" s="100" t="s">
        <v>242</v>
      </c>
      <c r="H85" s="100" t="s">
        <v>242</v>
      </c>
      <c r="I85" s="100" t="s">
        <v>242</v>
      </c>
      <c r="J85" s="100" t="s">
        <v>242</v>
      </c>
      <c r="K85" s="100" t="s">
        <v>242</v>
      </c>
      <c r="L85" s="100" t="s">
        <v>242</v>
      </c>
      <c r="M85" s="100" t="s">
        <v>242</v>
      </c>
      <c r="N85" s="100" t="s">
        <v>242</v>
      </c>
      <c r="O85" s="100" t="s">
        <v>242</v>
      </c>
      <c r="P85" s="100" t="s">
        <v>242</v>
      </c>
      <c r="Q85" s="100" t="s">
        <v>242</v>
      </c>
    </row>
    <row r="86" spans="1:17">
      <c r="A86" s="97" t="s">
        <v>219</v>
      </c>
      <c r="B86" s="100" t="s">
        <v>242</v>
      </c>
      <c r="C86" s="100" t="s">
        <v>242</v>
      </c>
      <c r="D86" s="100" t="s">
        <v>242</v>
      </c>
      <c r="E86" s="100" t="s">
        <v>242</v>
      </c>
      <c r="F86" s="100" t="s">
        <v>242</v>
      </c>
      <c r="G86" s="100" t="s">
        <v>242</v>
      </c>
      <c r="H86" s="100" t="s">
        <v>242</v>
      </c>
      <c r="I86" s="100" t="s">
        <v>242</v>
      </c>
      <c r="J86" s="100" t="s">
        <v>242</v>
      </c>
      <c r="K86" s="100" t="s">
        <v>242</v>
      </c>
      <c r="L86" s="100" t="s">
        <v>242</v>
      </c>
      <c r="M86" s="100" t="s">
        <v>242</v>
      </c>
      <c r="N86" s="100" t="s">
        <v>242</v>
      </c>
      <c r="O86" s="100" t="s">
        <v>242</v>
      </c>
      <c r="P86" s="100" t="s">
        <v>242</v>
      </c>
      <c r="Q86" s="100" t="s">
        <v>242</v>
      </c>
    </row>
    <row r="87" spans="1:17">
      <c r="A87" s="97" t="s">
        <v>220</v>
      </c>
      <c r="B87" s="100" t="s">
        <v>242</v>
      </c>
      <c r="C87" s="100" t="s">
        <v>242</v>
      </c>
      <c r="D87" s="100" t="s">
        <v>242</v>
      </c>
      <c r="E87" s="100" t="s">
        <v>242</v>
      </c>
      <c r="F87" s="100" t="s">
        <v>242</v>
      </c>
      <c r="G87" s="100" t="s">
        <v>242</v>
      </c>
      <c r="H87" s="100" t="s">
        <v>242</v>
      </c>
      <c r="I87" s="100" t="s">
        <v>242</v>
      </c>
      <c r="J87" s="100" t="s">
        <v>242</v>
      </c>
      <c r="K87" s="100" t="s">
        <v>242</v>
      </c>
      <c r="L87" s="100" t="s">
        <v>242</v>
      </c>
      <c r="M87" s="100" t="s">
        <v>242</v>
      </c>
      <c r="N87" s="100" t="s">
        <v>242</v>
      </c>
      <c r="O87" s="100" t="s">
        <v>242</v>
      </c>
      <c r="P87" s="100" t="s">
        <v>242</v>
      </c>
      <c r="Q87" s="100" t="s">
        <v>242</v>
      </c>
    </row>
    <row r="88" spans="1:17">
      <c r="A88" s="97" t="s">
        <v>210</v>
      </c>
      <c r="B88" s="100" t="s">
        <v>242</v>
      </c>
      <c r="C88" s="100" t="s">
        <v>242</v>
      </c>
      <c r="D88" s="100" t="s">
        <v>242</v>
      </c>
      <c r="E88" s="100" t="s">
        <v>242</v>
      </c>
      <c r="F88" s="100" t="s">
        <v>242</v>
      </c>
      <c r="G88" s="100" t="s">
        <v>242</v>
      </c>
      <c r="H88" s="100" t="s">
        <v>242</v>
      </c>
      <c r="I88" s="100" t="s">
        <v>242</v>
      </c>
      <c r="J88" s="100" t="s">
        <v>242</v>
      </c>
      <c r="K88" s="100" t="s">
        <v>242</v>
      </c>
      <c r="L88" s="100" t="s">
        <v>242</v>
      </c>
      <c r="M88" s="100" t="s">
        <v>242</v>
      </c>
      <c r="N88" s="100" t="s">
        <v>242</v>
      </c>
      <c r="O88" s="100" t="s">
        <v>242</v>
      </c>
      <c r="P88" s="100" t="s">
        <v>242</v>
      </c>
      <c r="Q88" s="100" t="s">
        <v>242</v>
      </c>
    </row>
    <row r="89" spans="1:17" ht="15" thickBot="1">
      <c r="A89" s="99" t="s">
        <v>211</v>
      </c>
      <c r="B89" s="100" t="s">
        <v>242</v>
      </c>
      <c r="C89" s="100" t="s">
        <v>242</v>
      </c>
      <c r="D89" s="100" t="s">
        <v>242</v>
      </c>
      <c r="E89" s="100" t="s">
        <v>242</v>
      </c>
      <c r="F89" s="100" t="s">
        <v>242</v>
      </c>
      <c r="G89" s="100" t="s">
        <v>242</v>
      </c>
      <c r="H89" s="100" t="s">
        <v>242</v>
      </c>
      <c r="I89" s="100" t="s">
        <v>242</v>
      </c>
      <c r="J89" s="100" t="s">
        <v>242</v>
      </c>
      <c r="K89" s="100" t="s">
        <v>242</v>
      </c>
      <c r="L89" s="100" t="s">
        <v>242</v>
      </c>
      <c r="M89" s="100" t="s">
        <v>242</v>
      </c>
      <c r="N89" s="100" t="s">
        <v>242</v>
      </c>
      <c r="O89" s="100" t="s">
        <v>242</v>
      </c>
      <c r="P89" s="100" t="s">
        <v>242</v>
      </c>
      <c r="Q89" s="100" t="s">
        <v>242</v>
      </c>
    </row>
  </sheetData>
  <mergeCells count="14">
    <mergeCell ref="B47:Q47"/>
    <mergeCell ref="B58:Q58"/>
    <mergeCell ref="B69:Q69"/>
    <mergeCell ref="B80:Q80"/>
    <mergeCell ref="B36:Q36"/>
    <mergeCell ref="B1:Q2"/>
    <mergeCell ref="V1:V4"/>
    <mergeCell ref="S23:V25"/>
    <mergeCell ref="S15:S17"/>
    <mergeCell ref="U1:U4"/>
    <mergeCell ref="B3:Q3"/>
    <mergeCell ref="S5:T5"/>
    <mergeCell ref="B14:Q14"/>
    <mergeCell ref="B25:Q25"/>
  </mergeCells>
  <conditionalFormatting sqref="A1:Q45">
    <cfRule type="cellIs" dxfId="83" priority="45" operator="equal">
      <formula>8</formula>
    </cfRule>
  </conditionalFormatting>
  <conditionalFormatting sqref="A3:Q45">
    <cfRule type="cellIs" dxfId="82" priority="57" operator="equal">
      <formula>"L"</formula>
    </cfRule>
    <cfRule type="cellIs" dxfId="81" priority="58" operator="equal">
      <formula>"MP"</formula>
    </cfRule>
  </conditionalFormatting>
  <conditionalFormatting sqref="A3:Q56">
    <cfRule type="cellIs" dxfId="80" priority="56" operator="equal">
      <formula>"x"</formula>
    </cfRule>
  </conditionalFormatting>
  <conditionalFormatting sqref="A47:Q56">
    <cfRule type="cellIs" dxfId="79" priority="88" operator="equal">
      <formula>"MP"</formula>
    </cfRule>
    <cfRule type="cellIs" dxfId="78" priority="87" operator="equal">
      <formula>"L"</formula>
    </cfRule>
    <cfRule type="cellIs" dxfId="77" priority="75" operator="equal">
      <formula>8</formula>
    </cfRule>
  </conditionalFormatting>
  <conditionalFormatting sqref="A58:Q67">
    <cfRule type="cellIs" dxfId="76" priority="16" operator="equal">
      <formula>8</formula>
    </cfRule>
    <cfRule type="cellIs" dxfId="75" priority="29" operator="equal">
      <formula>"MP"</formula>
    </cfRule>
    <cfRule type="cellIs" dxfId="74" priority="28" operator="equal">
      <formula>"L"</formula>
    </cfRule>
    <cfRule type="cellIs" dxfId="73" priority="27" operator="equal">
      <formula>"x"</formula>
    </cfRule>
  </conditionalFormatting>
  <conditionalFormatting sqref="A69:Q78">
    <cfRule type="cellIs" dxfId="72" priority="1" operator="equal">
      <formula>8</formula>
    </cfRule>
    <cfRule type="cellIs" dxfId="71" priority="12" operator="equal">
      <formula>"x"</formula>
    </cfRule>
    <cfRule type="cellIs" dxfId="70" priority="14" operator="equal">
      <formula>"MP"</formula>
    </cfRule>
    <cfRule type="cellIs" dxfId="69" priority="13" operator="equal">
      <formula>"L"</formula>
    </cfRule>
  </conditionalFormatting>
  <conditionalFormatting sqref="A80:Q89">
    <cfRule type="cellIs" dxfId="68" priority="269" operator="equal">
      <formula>8</formula>
    </cfRule>
    <cfRule type="cellIs" dxfId="67" priority="282" operator="equal">
      <formula>"MP"</formula>
    </cfRule>
    <cfRule type="cellIs" dxfId="66" priority="280" operator="equal">
      <formula>"x"</formula>
    </cfRule>
    <cfRule type="cellIs" dxfId="65" priority="281" operator="equal">
      <formula>"L"</formula>
    </cfRule>
  </conditionalFormatting>
  <conditionalFormatting sqref="B1:Q45">
    <cfRule type="cellIs" dxfId="64" priority="46" operator="equal">
      <formula>8</formula>
    </cfRule>
  </conditionalFormatting>
  <conditionalFormatting sqref="B3:Q45">
    <cfRule type="cellIs" dxfId="63" priority="47" operator="equal">
      <formula>4</formula>
    </cfRule>
    <cfRule type="cellIs" dxfId="62" priority="55" operator="equal">
      <formula>1</formula>
    </cfRule>
    <cfRule type="cellIs" dxfId="61" priority="54" operator="equal">
      <formula>2</formula>
    </cfRule>
    <cfRule type="cellIs" dxfId="60" priority="48" operator="equal">
      <formula>7</formula>
    </cfRule>
  </conditionalFormatting>
  <conditionalFormatting sqref="B4:Q45">
    <cfRule type="cellIs" dxfId="59" priority="49" operator="equal">
      <formula>7</formula>
    </cfRule>
    <cfRule type="cellIs" dxfId="58" priority="53" operator="equal">
      <formula>3</formula>
    </cfRule>
    <cfRule type="cellIs" dxfId="57" priority="52" operator="equal">
      <formula>4</formula>
    </cfRule>
    <cfRule type="cellIs" dxfId="56" priority="51" operator="equal">
      <formula>5</formula>
    </cfRule>
  </conditionalFormatting>
  <conditionalFormatting sqref="B6:Q45">
    <cfRule type="cellIs" dxfId="55" priority="59" operator="equal">
      <formula>"T"</formula>
    </cfRule>
    <cfRule type="cellIs" dxfId="54" priority="50" operator="equal">
      <formula>6</formula>
    </cfRule>
  </conditionalFormatting>
  <conditionalFormatting sqref="B47:Q56">
    <cfRule type="cellIs" dxfId="53" priority="77" operator="equal">
      <formula>4</formula>
    </cfRule>
    <cfRule type="cellIs" dxfId="52" priority="76" operator="equal">
      <formula>8</formula>
    </cfRule>
    <cfRule type="cellIs" dxfId="51" priority="82" operator="equal">
      <formula>4</formula>
    </cfRule>
    <cfRule type="cellIs" dxfId="50" priority="79" operator="equal">
      <formula>7</formula>
    </cfRule>
    <cfRule type="cellIs" dxfId="49" priority="78" operator="equal">
      <formula>7</formula>
    </cfRule>
    <cfRule type="cellIs" dxfId="48" priority="36" operator="equal">
      <formula>6</formula>
    </cfRule>
    <cfRule type="cellIs" dxfId="47" priority="37" operator="equal">
      <formula>5</formula>
    </cfRule>
    <cfRule type="cellIs" dxfId="46" priority="44" operator="equal">
      <formula>"T"</formula>
    </cfRule>
    <cfRule type="cellIs" dxfId="45" priority="39" operator="equal">
      <formula>3</formula>
    </cfRule>
    <cfRule type="cellIs" dxfId="44" priority="40" operator="equal">
      <formula>2</formula>
    </cfRule>
    <cfRule type="cellIs" dxfId="43" priority="41" operator="equal">
      <formula>1</formula>
    </cfRule>
  </conditionalFormatting>
  <conditionalFormatting sqref="B50:Q56">
    <cfRule type="cellIs" dxfId="42" priority="43" operator="equal">
      <formula>"MP"</formula>
    </cfRule>
    <cfRule type="cellIs" dxfId="41" priority="42" operator="equal">
      <formula>"L"</formula>
    </cfRule>
    <cfRule type="cellIs" dxfId="40" priority="38" operator="equal">
      <formula>4</formula>
    </cfRule>
    <cfRule type="cellIs" dxfId="39" priority="35" operator="equal">
      <formula>7</formula>
    </cfRule>
    <cfRule type="cellIs" dxfId="38" priority="34" operator="equal">
      <formula>7</formula>
    </cfRule>
    <cfRule type="cellIs" dxfId="37" priority="33" operator="equal">
      <formula>4</formula>
    </cfRule>
    <cfRule type="cellIs" dxfId="36" priority="32" operator="equal">
      <formula>8</formula>
    </cfRule>
    <cfRule type="cellIs" dxfId="35" priority="31" operator="equal">
      <formula>8</formula>
    </cfRule>
  </conditionalFormatting>
  <conditionalFormatting sqref="B58:Q67">
    <cfRule type="cellIs" dxfId="34" priority="30" operator="equal">
      <formula>"T"</formula>
    </cfRule>
    <cfRule type="cellIs" dxfId="33" priority="26" operator="equal">
      <formula>1</formula>
    </cfRule>
    <cfRule type="cellIs" dxfId="32" priority="25" operator="equal">
      <formula>2</formula>
    </cfRule>
    <cfRule type="cellIs" dxfId="31" priority="24" operator="equal">
      <formula>3</formula>
    </cfRule>
    <cfRule type="cellIs" dxfId="30" priority="23" operator="equal">
      <formula>4</formula>
    </cfRule>
    <cfRule type="cellIs" dxfId="29" priority="22" operator="equal">
      <formula>5</formula>
    </cfRule>
    <cfRule type="cellIs" dxfId="28" priority="21" operator="equal">
      <formula>6</formula>
    </cfRule>
    <cfRule type="cellIs" dxfId="27" priority="20" operator="equal">
      <formula>7</formula>
    </cfRule>
    <cfRule type="cellIs" dxfId="26" priority="19" operator="equal">
      <formula>7</formula>
    </cfRule>
    <cfRule type="cellIs" dxfId="25" priority="18" operator="equal">
      <formula>4</formula>
    </cfRule>
    <cfRule type="cellIs" dxfId="24" priority="17" operator="equal">
      <formula>8</formula>
    </cfRule>
  </conditionalFormatting>
  <conditionalFormatting sqref="B69:Q78">
    <cfRule type="cellIs" dxfId="23" priority="9" operator="equal">
      <formula>3</formula>
    </cfRule>
    <cfRule type="cellIs" dxfId="22" priority="11" operator="equal">
      <formula>1</formula>
    </cfRule>
    <cfRule type="cellIs" dxfId="21" priority="10" operator="equal">
      <formula>2</formula>
    </cfRule>
    <cfRule type="cellIs" dxfId="20" priority="15" operator="equal">
      <formula>"T"</formula>
    </cfRule>
    <cfRule type="cellIs" dxfId="19" priority="8" operator="equal">
      <formula>4</formula>
    </cfRule>
    <cfRule type="cellIs" dxfId="18" priority="7" operator="equal">
      <formula>5</formula>
    </cfRule>
    <cfRule type="cellIs" dxfId="17" priority="6" operator="equal">
      <formula>6</formula>
    </cfRule>
    <cfRule type="cellIs" dxfId="16" priority="5" operator="equal">
      <formula>7</formula>
    </cfRule>
    <cfRule type="cellIs" dxfId="15" priority="4" operator="equal">
      <formula>7</formula>
    </cfRule>
    <cfRule type="cellIs" dxfId="14" priority="3" operator="equal">
      <formula>4</formula>
    </cfRule>
    <cfRule type="cellIs" dxfId="13" priority="2" operator="equal">
      <formula>8</formula>
    </cfRule>
  </conditionalFormatting>
  <conditionalFormatting sqref="B80:Q89">
    <cfRule type="cellIs" dxfId="12" priority="270" operator="equal">
      <formula>8</formula>
    </cfRule>
    <cfRule type="cellIs" dxfId="11" priority="271" operator="equal">
      <formula>4</formula>
    </cfRule>
    <cfRule type="cellIs" dxfId="10" priority="272" operator="equal">
      <formula>7</formula>
    </cfRule>
    <cfRule type="cellIs" dxfId="9" priority="273" operator="equal">
      <formula>7</formula>
    </cfRule>
    <cfRule type="cellIs" dxfId="8" priority="274" operator="equal">
      <formula>6</formula>
    </cfRule>
    <cfRule type="cellIs" dxfId="7" priority="275" operator="equal">
      <formula>5</formula>
    </cfRule>
    <cfRule type="cellIs" dxfId="6" priority="276" operator="equal">
      <formula>4</formula>
    </cfRule>
    <cfRule type="cellIs" dxfId="5" priority="277" operator="equal">
      <formula>3</formula>
    </cfRule>
    <cfRule type="cellIs" dxfId="4" priority="278" operator="equal">
      <formula>2</formula>
    </cfRule>
    <cfRule type="cellIs" dxfId="3" priority="279" operator="equal">
      <formula>1</formula>
    </cfRule>
    <cfRule type="cellIs" dxfId="2" priority="283" operator="equal">
      <formula>"T"</formula>
    </cfRule>
  </conditionalFormatting>
  <conditionalFormatting sqref="S6">
    <cfRule type="cellIs" dxfId="1" priority="419" operator="equal">
      <formula>"MP"</formula>
    </cfRule>
  </conditionalFormatting>
  <conditionalFormatting sqref="S28">
    <cfRule type="cellIs" dxfId="0" priority="404" operator="equal">
      <formula>"MP"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684FB-442B-4F12-928B-D1648D25C314}">
  <sheetPr transitionEvaluation="1">
    <tabColor rgb="FFFFC000"/>
  </sheetPr>
  <dimension ref="A1:N156"/>
  <sheetViews>
    <sheetView defaultGridColor="0" colorId="22" zoomScaleNormal="100" workbookViewId="0">
      <selection sqref="A1:XFD1048576"/>
    </sheetView>
  </sheetViews>
  <sheetFormatPr baseColWidth="10" defaultColWidth="11" defaultRowHeight="16"/>
  <cols>
    <col min="1" max="1" width="4.19921875" style="17" customWidth="1"/>
    <col min="2" max="2" width="6.19921875" style="6" customWidth="1"/>
    <col min="3" max="3" width="33.59765625" style="10" customWidth="1"/>
    <col min="4" max="4" width="12.19921875" style="8" customWidth="1"/>
    <col min="5" max="5" width="14.796875" style="8" customWidth="1"/>
    <col min="6" max="6" width="60.3984375" style="10" customWidth="1"/>
    <col min="7" max="7" width="11" style="10"/>
    <col min="8" max="8" width="13.19921875" style="10" customWidth="1"/>
    <col min="9" max="9" width="18.3984375" style="10" customWidth="1"/>
    <col min="10" max="16384" width="11" style="10"/>
  </cols>
  <sheetData>
    <row r="1" spans="1:14" ht="15.75" customHeight="1">
      <c r="A1" s="202"/>
      <c r="B1" s="202"/>
      <c r="C1" s="202"/>
      <c r="D1" s="202"/>
      <c r="E1" s="202"/>
      <c r="F1" s="202"/>
      <c r="G1" s="3"/>
      <c r="H1" s="3"/>
    </row>
    <row r="2" spans="1:14" ht="15.75" customHeight="1">
      <c r="A2" s="202"/>
      <c r="B2" s="202"/>
      <c r="C2" s="202"/>
      <c r="D2" s="202"/>
      <c r="E2" s="202"/>
      <c r="F2" s="202"/>
      <c r="G2" s="3"/>
      <c r="H2" s="3"/>
    </row>
    <row r="3" spans="1:14" ht="15.75" customHeight="1">
      <c r="A3" s="202"/>
      <c r="B3" s="202"/>
      <c r="C3" s="202"/>
      <c r="D3" s="202"/>
      <c r="E3" s="202"/>
      <c r="F3" s="202"/>
      <c r="G3" s="3"/>
      <c r="H3" s="3"/>
    </row>
    <row r="4" spans="1:14" ht="15.75" customHeight="1">
      <c r="A4" s="202"/>
      <c r="B4" s="202"/>
      <c r="C4" s="202"/>
      <c r="D4" s="202"/>
      <c r="E4" s="202"/>
      <c r="F4" s="202"/>
      <c r="G4" s="3"/>
      <c r="H4" s="3"/>
    </row>
    <row r="5" spans="1:14" ht="15.75" customHeight="1">
      <c r="A5" s="202"/>
      <c r="B5" s="202"/>
      <c r="C5" s="202"/>
      <c r="D5" s="202"/>
      <c r="E5" s="202"/>
      <c r="F5" s="202"/>
      <c r="G5" s="3"/>
      <c r="H5" s="3"/>
    </row>
    <row r="6" spans="1:14">
      <c r="A6" s="202"/>
      <c r="B6" s="202"/>
      <c r="C6" s="202"/>
      <c r="D6" s="202"/>
      <c r="E6" s="202"/>
      <c r="F6" s="202"/>
      <c r="G6" s="3"/>
      <c r="H6" s="3"/>
    </row>
    <row r="7" spans="1:14" ht="32.25" customHeight="1" thickBot="1">
      <c r="A7" s="203" t="s">
        <v>0</v>
      </c>
      <c r="B7" s="203"/>
      <c r="C7" s="22"/>
      <c r="D7" s="23"/>
      <c r="E7" s="24" t="s">
        <v>1</v>
      </c>
      <c r="F7" s="25"/>
      <c r="G7" s="23"/>
    </row>
    <row r="8" spans="1:14">
      <c r="A8" s="26" t="s">
        <v>163</v>
      </c>
      <c r="B8" s="23"/>
      <c r="C8" s="27" t="s">
        <v>164</v>
      </c>
      <c r="D8" s="23"/>
      <c r="E8" s="28" t="s">
        <v>2</v>
      </c>
      <c r="F8" s="32"/>
      <c r="G8" s="23"/>
      <c r="H8" s="204" t="s">
        <v>204</v>
      </c>
      <c r="I8" s="205"/>
      <c r="K8" s="10" t="s">
        <v>264</v>
      </c>
    </row>
    <row r="9" spans="1:14">
      <c r="A9" s="26"/>
      <c r="B9" s="23"/>
      <c r="C9" s="30"/>
      <c r="D9" s="23"/>
      <c r="E9" s="31" t="s">
        <v>6</v>
      </c>
      <c r="F9" s="32"/>
      <c r="G9" s="23"/>
      <c r="H9" s="183"/>
      <c r="I9" s="184"/>
      <c r="K9" s="10" t="s">
        <v>265</v>
      </c>
      <c r="L9" s="10">
        <v>125</v>
      </c>
    </row>
    <row r="10" spans="1:14">
      <c r="A10" s="26" t="s">
        <v>3</v>
      </c>
      <c r="B10" s="23"/>
      <c r="C10" s="33"/>
      <c r="D10" s="34"/>
      <c r="E10" s="29"/>
      <c r="F10" s="35"/>
      <c r="G10" s="36"/>
      <c r="H10" s="183" t="s">
        <v>202</v>
      </c>
      <c r="I10" s="184">
        <v>280</v>
      </c>
      <c r="K10" s="10" t="s">
        <v>252</v>
      </c>
      <c r="L10" s="10">
        <v>165</v>
      </c>
    </row>
    <row r="11" spans="1:14" ht="17" thickBot="1">
      <c r="A11" s="37"/>
      <c r="B11" s="37"/>
      <c r="C11" s="38"/>
      <c r="D11" s="39"/>
      <c r="E11" s="40"/>
      <c r="F11" s="23"/>
      <c r="G11" s="23"/>
      <c r="H11" s="185" t="s">
        <v>203</v>
      </c>
      <c r="I11" s="186">
        <v>185</v>
      </c>
      <c r="K11" s="10" t="s">
        <v>266</v>
      </c>
      <c r="L11" s="10">
        <v>220</v>
      </c>
      <c r="N11" s="200" t="s">
        <v>293</v>
      </c>
    </row>
    <row r="12" spans="1:14">
      <c r="A12" s="42" t="s">
        <v>98</v>
      </c>
      <c r="B12" s="43" t="s">
        <v>98</v>
      </c>
      <c r="C12" s="42" t="s">
        <v>98</v>
      </c>
      <c r="D12" s="44" t="s">
        <v>98</v>
      </c>
      <c r="E12" s="44" t="s">
        <v>98</v>
      </c>
      <c r="F12" s="23"/>
      <c r="G12" s="23"/>
      <c r="H12" s="194" t="s">
        <v>250</v>
      </c>
      <c r="I12" s="195">
        <v>150</v>
      </c>
    </row>
    <row r="13" spans="1:14">
      <c r="A13" s="45"/>
      <c r="B13" s="46"/>
      <c r="C13" s="46" t="s">
        <v>99</v>
      </c>
      <c r="D13" s="47"/>
      <c r="E13" s="47"/>
      <c r="F13" s="23"/>
      <c r="G13" s="23"/>
      <c r="H13" s="183"/>
      <c r="I13" s="184"/>
      <c r="L13" s="10">
        <v>140</v>
      </c>
    </row>
    <row r="14" spans="1:14">
      <c r="A14" s="42" t="s">
        <v>98</v>
      </c>
      <c r="B14" s="43" t="s">
        <v>98</v>
      </c>
      <c r="C14" s="42" t="s">
        <v>98</v>
      </c>
      <c r="D14" s="44" t="s">
        <v>98</v>
      </c>
      <c r="E14" s="44" t="s">
        <v>98</v>
      </c>
      <c r="F14" s="23"/>
      <c r="G14" s="23"/>
      <c r="H14" s="183" t="s">
        <v>245</v>
      </c>
      <c r="I14" s="184">
        <v>150</v>
      </c>
      <c r="J14" s="10" t="s">
        <v>267</v>
      </c>
    </row>
    <row r="15" spans="1:14" ht="17" thickBot="1">
      <c r="A15" s="41"/>
      <c r="B15" s="37"/>
      <c r="C15" s="23"/>
      <c r="D15" s="40"/>
      <c r="E15" s="40"/>
      <c r="F15" s="23"/>
      <c r="G15" s="23"/>
      <c r="H15" s="185" t="s">
        <v>246</v>
      </c>
      <c r="I15" s="196">
        <v>5</v>
      </c>
    </row>
    <row r="16" spans="1:14">
      <c r="A16" s="48">
        <v>1</v>
      </c>
      <c r="B16" s="38"/>
      <c r="C16" s="37" t="s">
        <v>100</v>
      </c>
      <c r="D16" s="49"/>
      <c r="E16" s="40"/>
      <c r="F16" s="23"/>
      <c r="G16" s="23"/>
    </row>
    <row r="17" spans="1:14">
      <c r="A17" s="48"/>
      <c r="B17" s="38"/>
      <c r="C17" s="23" t="s">
        <v>102</v>
      </c>
      <c r="D17" s="40"/>
      <c r="E17" s="40">
        <v>0</v>
      </c>
      <c r="F17" s="23"/>
      <c r="G17" s="23"/>
    </row>
    <row r="18" spans="1:14">
      <c r="A18" s="48"/>
      <c r="B18" s="38"/>
      <c r="C18" s="23" t="s">
        <v>177</v>
      </c>
      <c r="D18" s="40"/>
      <c r="E18" s="40">
        <f>SUM(I10*I11)</f>
        <v>51800</v>
      </c>
      <c r="F18" s="23"/>
      <c r="G18" s="23"/>
      <c r="H18" s="10" t="s">
        <v>247</v>
      </c>
    </row>
    <row r="19" spans="1:14">
      <c r="A19" s="48"/>
      <c r="B19" s="38"/>
      <c r="C19" s="23" t="s">
        <v>248</v>
      </c>
      <c r="D19" s="40"/>
      <c r="E19" s="40">
        <f>SUM(I14*I15)</f>
        <v>750</v>
      </c>
      <c r="F19" s="23"/>
      <c r="G19" s="23"/>
    </row>
    <row r="20" spans="1:14">
      <c r="A20" s="48"/>
      <c r="B20" s="38"/>
      <c r="C20" s="23" t="s">
        <v>295</v>
      </c>
      <c r="D20" s="40"/>
      <c r="E20" s="40">
        <f>30*69</f>
        <v>2070</v>
      </c>
      <c r="F20" s="23"/>
      <c r="G20" s="23"/>
    </row>
    <row r="21" spans="1:14">
      <c r="A21" s="48"/>
      <c r="B21" s="38"/>
      <c r="C21" s="23" t="s">
        <v>205</v>
      </c>
      <c r="D21" s="40"/>
      <c r="E21" s="40">
        <f>'2.Bezetting en Opbrengsten '!V28</f>
        <v>0</v>
      </c>
      <c r="F21" s="23"/>
      <c r="G21" s="23"/>
    </row>
    <row r="22" spans="1:14">
      <c r="A22" s="48"/>
      <c r="B22" s="38"/>
      <c r="C22" s="23" t="s">
        <v>206</v>
      </c>
      <c r="D22" s="40"/>
      <c r="E22" s="40">
        <v>0</v>
      </c>
      <c r="F22" s="23"/>
      <c r="G22" s="23"/>
    </row>
    <row r="23" spans="1:14">
      <c r="A23" s="48"/>
      <c r="B23" s="38"/>
      <c r="C23" s="23" t="s">
        <v>178</v>
      </c>
      <c r="D23" s="40"/>
      <c r="E23" s="40">
        <v>150</v>
      </c>
      <c r="F23" s="23"/>
      <c r="G23" s="23"/>
    </row>
    <row r="24" spans="1:14">
      <c r="A24" s="48"/>
      <c r="B24" s="38"/>
      <c r="C24" s="23" t="s">
        <v>207</v>
      </c>
      <c r="D24" s="40"/>
      <c r="E24" s="40">
        <v>1600</v>
      </c>
      <c r="F24" s="23"/>
      <c r="G24" s="23"/>
    </row>
    <row r="25" spans="1:14">
      <c r="A25" s="48"/>
      <c r="B25" s="38"/>
      <c r="C25" s="23"/>
      <c r="D25" s="40"/>
      <c r="E25" s="40"/>
      <c r="F25" s="23"/>
      <c r="G25" s="23"/>
    </row>
    <row r="26" spans="1:14">
      <c r="A26" s="48"/>
      <c r="B26" s="38" t="s">
        <v>104</v>
      </c>
      <c r="C26" s="23" t="s">
        <v>105</v>
      </c>
      <c r="D26" s="40"/>
      <c r="E26" s="40">
        <v>0</v>
      </c>
      <c r="F26" s="23"/>
      <c r="G26" s="23"/>
      <c r="N26" s="10" t="s">
        <v>4</v>
      </c>
    </row>
    <row r="27" spans="1:14">
      <c r="A27" s="48"/>
      <c r="B27" s="38" t="s">
        <v>106</v>
      </c>
      <c r="C27" s="23" t="s">
        <v>107</v>
      </c>
      <c r="D27" s="40"/>
      <c r="E27" s="40">
        <f>80*10*5</f>
        <v>4000</v>
      </c>
      <c r="F27" s="23" t="s">
        <v>287</v>
      </c>
      <c r="G27" s="23"/>
    </row>
    <row r="28" spans="1:14">
      <c r="A28" s="48"/>
      <c r="B28" s="38" t="s">
        <v>108</v>
      </c>
      <c r="C28" s="23" t="s">
        <v>161</v>
      </c>
      <c r="D28" s="40"/>
      <c r="E28" s="40">
        <v>0</v>
      </c>
      <c r="F28" s="23"/>
      <c r="G28" s="23"/>
    </row>
    <row r="29" spans="1:14">
      <c r="A29" s="48"/>
      <c r="B29" s="38"/>
      <c r="C29" s="50"/>
      <c r="D29" s="51"/>
      <c r="E29" s="40"/>
      <c r="F29" s="23"/>
      <c r="G29" s="23"/>
    </row>
    <row r="30" spans="1:14">
      <c r="A30" s="48">
        <v>2</v>
      </c>
      <c r="B30" s="38"/>
      <c r="C30" s="37" t="s">
        <v>110</v>
      </c>
      <c r="D30" s="49"/>
      <c r="E30" s="40"/>
      <c r="F30" s="23"/>
      <c r="G30" s="23"/>
    </row>
    <row r="31" spans="1:14">
      <c r="A31" s="48"/>
      <c r="B31" s="37" t="s">
        <v>101</v>
      </c>
      <c r="C31" s="23" t="s">
        <v>208</v>
      </c>
      <c r="D31" s="40"/>
      <c r="E31" s="40">
        <v>0</v>
      </c>
      <c r="F31" s="23"/>
      <c r="G31" s="23"/>
    </row>
    <row r="32" spans="1:14">
      <c r="A32" s="48"/>
      <c r="B32" s="37" t="s">
        <v>103</v>
      </c>
      <c r="C32" s="23" t="s">
        <v>209</v>
      </c>
      <c r="D32" s="40"/>
      <c r="E32" s="40">
        <v>0</v>
      </c>
      <c r="F32" s="23"/>
      <c r="G32" s="23"/>
    </row>
    <row r="33" spans="1:7">
      <c r="A33" s="48"/>
      <c r="B33" s="37"/>
      <c r="C33" s="23"/>
      <c r="D33" s="40"/>
      <c r="E33" s="40"/>
      <c r="F33" s="23"/>
      <c r="G33" s="23"/>
    </row>
    <row r="34" spans="1:7">
      <c r="A34" s="48">
        <v>3</v>
      </c>
      <c r="B34" s="37"/>
      <c r="C34" s="37" t="s">
        <v>112</v>
      </c>
      <c r="D34" s="52"/>
      <c r="E34" s="40"/>
      <c r="F34" s="23"/>
      <c r="G34" s="23"/>
    </row>
    <row r="35" spans="1:7">
      <c r="A35" s="48"/>
      <c r="B35" s="37" t="s">
        <v>101</v>
      </c>
      <c r="C35" s="23" t="s">
        <v>113</v>
      </c>
      <c r="D35" s="52"/>
      <c r="E35" s="40">
        <v>250</v>
      </c>
      <c r="F35" s="23"/>
      <c r="G35" s="23"/>
    </row>
    <row r="36" spans="1:7">
      <c r="A36" s="48"/>
      <c r="B36" s="37" t="s">
        <v>103</v>
      </c>
      <c r="C36" s="23" t="s">
        <v>114</v>
      </c>
      <c r="D36" s="52"/>
      <c r="E36" s="40">
        <v>0</v>
      </c>
      <c r="F36" s="23"/>
      <c r="G36" s="23"/>
    </row>
    <row r="37" spans="1:7">
      <c r="A37" s="48"/>
      <c r="B37" s="37" t="s">
        <v>104</v>
      </c>
      <c r="C37" s="23" t="s">
        <v>111</v>
      </c>
      <c r="D37" s="51"/>
      <c r="E37" s="40">
        <v>0</v>
      </c>
      <c r="F37" s="23"/>
      <c r="G37" s="23"/>
    </row>
    <row r="38" spans="1:7">
      <c r="A38" s="48"/>
      <c r="B38" s="37"/>
      <c r="C38" s="23"/>
      <c r="D38" s="51"/>
      <c r="E38" s="40"/>
      <c r="F38" s="23"/>
      <c r="G38" s="23"/>
    </row>
    <row r="39" spans="1:7">
      <c r="A39" s="48">
        <v>4</v>
      </c>
      <c r="B39" s="37"/>
      <c r="C39" s="37" t="s">
        <v>115</v>
      </c>
      <c r="D39" s="49"/>
      <c r="E39" s="40"/>
      <c r="F39" s="23"/>
      <c r="G39" s="23"/>
    </row>
    <row r="40" spans="1:7">
      <c r="A40" s="48"/>
      <c r="B40" s="37" t="s">
        <v>101</v>
      </c>
      <c r="C40" s="23" t="s">
        <v>116</v>
      </c>
      <c r="D40" s="40"/>
      <c r="E40" s="91">
        <v>0</v>
      </c>
      <c r="F40" s="23"/>
      <c r="G40" s="23"/>
    </row>
    <row r="41" spans="1:7">
      <c r="A41" s="48"/>
      <c r="B41" s="37" t="s">
        <v>103</v>
      </c>
      <c r="C41" s="23" t="s">
        <v>181</v>
      </c>
      <c r="D41" s="40"/>
      <c r="E41" s="40">
        <v>10000</v>
      </c>
      <c r="F41" s="23"/>
      <c r="G41" s="23"/>
    </row>
    <row r="42" spans="1:7">
      <c r="A42" s="48"/>
      <c r="B42" s="37"/>
      <c r="C42" s="23"/>
      <c r="D42" s="40"/>
      <c r="E42" s="40"/>
      <c r="F42" s="23"/>
      <c r="G42" s="23"/>
    </row>
    <row r="43" spans="1:7">
      <c r="A43" s="48">
        <v>5</v>
      </c>
      <c r="B43" s="37"/>
      <c r="C43" s="37" t="s">
        <v>117</v>
      </c>
      <c r="D43" s="40"/>
      <c r="E43" s="40"/>
      <c r="F43" s="23"/>
      <c r="G43" s="23"/>
    </row>
    <row r="44" spans="1:7">
      <c r="A44" s="48"/>
      <c r="B44" s="37" t="s">
        <v>101</v>
      </c>
      <c r="C44" s="23" t="s">
        <v>118</v>
      </c>
      <c r="D44" s="40"/>
      <c r="E44" s="40">
        <v>0</v>
      </c>
      <c r="F44" s="23"/>
      <c r="G44" s="23"/>
    </row>
    <row r="45" spans="1:7">
      <c r="A45" s="48"/>
      <c r="B45" s="37" t="s">
        <v>103</v>
      </c>
      <c r="C45" s="23" t="s">
        <v>179</v>
      </c>
      <c r="D45" s="40"/>
      <c r="E45" s="40">
        <v>0</v>
      </c>
      <c r="F45" s="23"/>
      <c r="G45" s="23"/>
    </row>
    <row r="46" spans="1:7">
      <c r="A46" s="48"/>
      <c r="B46" s="37" t="s">
        <v>104</v>
      </c>
      <c r="C46" s="23" t="s">
        <v>180</v>
      </c>
      <c r="D46" s="40"/>
      <c r="E46" s="40">
        <v>0</v>
      </c>
      <c r="F46" s="23"/>
      <c r="G46" s="23"/>
    </row>
    <row r="47" spans="1:7">
      <c r="A47" s="48"/>
      <c r="B47" s="37"/>
      <c r="C47" s="23"/>
      <c r="D47" s="40"/>
      <c r="E47" s="40"/>
      <c r="F47" s="23"/>
      <c r="G47" s="23"/>
    </row>
    <row r="48" spans="1:7">
      <c r="A48" s="48">
        <v>6</v>
      </c>
      <c r="B48" s="37"/>
      <c r="C48" s="37" t="s">
        <v>119</v>
      </c>
      <c r="D48" s="40"/>
      <c r="E48" s="40"/>
      <c r="F48" s="23"/>
      <c r="G48" s="23"/>
    </row>
    <row r="49" spans="1:7">
      <c r="A49" s="48"/>
      <c r="B49" s="37" t="s">
        <v>101</v>
      </c>
      <c r="C49" s="23" t="s">
        <v>120</v>
      </c>
      <c r="D49" s="40"/>
      <c r="E49" s="40">
        <v>0</v>
      </c>
      <c r="F49" s="23"/>
      <c r="G49" s="23"/>
    </row>
    <row r="50" spans="1:7">
      <c r="A50" s="48"/>
      <c r="B50" s="37"/>
      <c r="C50" s="23"/>
      <c r="D50" s="40"/>
      <c r="E50" s="40"/>
      <c r="F50" s="23"/>
      <c r="G50" s="23"/>
    </row>
    <row r="51" spans="1:7">
      <c r="A51" s="48">
        <v>7</v>
      </c>
      <c r="B51" s="37"/>
      <c r="C51" s="37" t="s">
        <v>121</v>
      </c>
      <c r="D51" s="49"/>
      <c r="E51" s="40">
        <v>0</v>
      </c>
      <c r="F51" s="23"/>
      <c r="G51" s="23"/>
    </row>
    <row r="52" spans="1:7">
      <c r="A52" s="48"/>
      <c r="B52" s="37"/>
      <c r="C52" s="23"/>
      <c r="D52" s="39"/>
      <c r="E52" s="44" t="s">
        <v>98</v>
      </c>
      <c r="F52" s="23"/>
      <c r="G52" s="23"/>
    </row>
    <row r="53" spans="1:7">
      <c r="A53" s="53"/>
      <c r="B53" s="54"/>
      <c r="C53" s="54" t="s">
        <v>122</v>
      </c>
      <c r="D53" s="55"/>
      <c r="E53" s="55">
        <f>SUM(E17:E51)</f>
        <v>70620</v>
      </c>
      <c r="F53" s="56"/>
      <c r="G53" s="23"/>
    </row>
    <row r="54" spans="1:7">
      <c r="A54" s="48"/>
      <c r="B54" s="37"/>
      <c r="C54" s="23"/>
      <c r="D54" s="40"/>
      <c r="E54" s="40"/>
      <c r="F54" s="23"/>
      <c r="G54" s="23"/>
    </row>
    <row r="55" spans="1:7">
      <c r="A55" s="41"/>
      <c r="B55" s="37"/>
      <c r="C55" s="23"/>
      <c r="D55" s="40"/>
      <c r="E55" s="40"/>
      <c r="F55" s="23"/>
      <c r="G55" s="23"/>
    </row>
    <row r="56" spans="1:7">
      <c r="A56" s="42" t="s">
        <v>98</v>
      </c>
      <c r="B56" s="43" t="s">
        <v>98</v>
      </c>
      <c r="C56" s="42" t="s">
        <v>98</v>
      </c>
      <c r="D56" s="44" t="s">
        <v>98</v>
      </c>
      <c r="E56" s="44" t="s">
        <v>98</v>
      </c>
      <c r="F56" s="23"/>
      <c r="G56" s="23"/>
    </row>
    <row r="57" spans="1:7">
      <c r="A57" s="45"/>
      <c r="B57" s="46"/>
      <c r="C57" s="46" t="s">
        <v>123</v>
      </c>
      <c r="D57" s="47"/>
      <c r="E57" s="47"/>
      <c r="F57" s="23"/>
      <c r="G57" s="23"/>
    </row>
    <row r="58" spans="1:7">
      <c r="A58" s="42" t="s">
        <v>98</v>
      </c>
      <c r="B58" s="43" t="s">
        <v>98</v>
      </c>
      <c r="C58" s="42" t="s">
        <v>98</v>
      </c>
      <c r="D58" s="44" t="s">
        <v>98</v>
      </c>
      <c r="E58" s="44" t="s">
        <v>98</v>
      </c>
      <c r="F58" s="23"/>
      <c r="G58" s="23"/>
    </row>
    <row r="59" spans="1:7">
      <c r="A59" s="41"/>
      <c r="B59" s="37"/>
      <c r="C59" s="23"/>
      <c r="D59" s="40"/>
      <c r="E59" s="40"/>
      <c r="F59" s="23"/>
      <c r="G59" s="23"/>
    </row>
    <row r="60" spans="1:7">
      <c r="A60" s="48">
        <v>1</v>
      </c>
      <c r="B60" s="37"/>
      <c r="C60" s="37" t="s">
        <v>124</v>
      </c>
      <c r="D60" s="40"/>
      <c r="E60" s="40"/>
      <c r="F60" s="23"/>
      <c r="G60" s="23"/>
    </row>
    <row r="61" spans="1:7">
      <c r="A61" s="48"/>
      <c r="B61" s="37" t="s">
        <v>101</v>
      </c>
      <c r="C61" s="23" t="s">
        <v>125</v>
      </c>
      <c r="D61" s="40"/>
      <c r="E61" s="40">
        <f>'1. Kosten '!F173</f>
        <v>6505.5246666666662</v>
      </c>
      <c r="F61" s="23" t="s">
        <v>243</v>
      </c>
      <c r="G61" s="23"/>
    </row>
    <row r="62" spans="1:7">
      <c r="A62" s="48"/>
      <c r="B62" s="37" t="s">
        <v>103</v>
      </c>
      <c r="C62" s="23" t="s">
        <v>270</v>
      </c>
      <c r="D62" s="40"/>
      <c r="E62" s="40">
        <v>0</v>
      </c>
      <c r="F62" s="23" t="s">
        <v>273</v>
      </c>
      <c r="G62" s="23"/>
    </row>
    <row r="63" spans="1:7">
      <c r="A63" s="48"/>
      <c r="B63" s="37" t="s">
        <v>104</v>
      </c>
      <c r="C63" s="23" t="s">
        <v>269</v>
      </c>
      <c r="D63" s="40"/>
      <c r="E63" s="40">
        <f>330000/30</f>
        <v>11000</v>
      </c>
      <c r="F63" s="23" t="s">
        <v>292</v>
      </c>
      <c r="G63" s="23"/>
    </row>
    <row r="64" spans="1:7">
      <c r="A64" s="48"/>
      <c r="B64" s="37" t="s">
        <v>106</v>
      </c>
      <c r="C64" s="23" t="s">
        <v>200</v>
      </c>
      <c r="D64" s="40"/>
      <c r="E64" s="40">
        <v>0</v>
      </c>
      <c r="F64" s="23"/>
      <c r="G64" s="23"/>
    </row>
    <row r="65" spans="1:7">
      <c r="A65" s="48"/>
      <c r="B65" s="37"/>
      <c r="C65" s="23"/>
      <c r="D65" s="40"/>
      <c r="E65" s="40"/>
      <c r="F65" s="23"/>
      <c r="G65" s="23"/>
    </row>
    <row r="66" spans="1:7">
      <c r="A66" s="48">
        <v>2</v>
      </c>
      <c r="B66" s="37"/>
      <c r="C66" s="37" t="s">
        <v>126</v>
      </c>
      <c r="D66" s="40"/>
      <c r="E66" s="40"/>
      <c r="F66" s="23"/>
      <c r="G66" s="23"/>
    </row>
    <row r="67" spans="1:7">
      <c r="A67" s="48"/>
      <c r="B67" s="37" t="s">
        <v>101</v>
      </c>
      <c r="C67" s="23" t="s">
        <v>127</v>
      </c>
      <c r="D67" s="40"/>
      <c r="E67" s="40">
        <v>0</v>
      </c>
      <c r="F67" s="23"/>
      <c r="G67" s="23"/>
    </row>
    <row r="68" spans="1:7">
      <c r="A68" s="48"/>
      <c r="B68" s="37"/>
      <c r="C68" s="23"/>
      <c r="D68" s="40"/>
      <c r="E68" s="40"/>
      <c r="F68" s="23"/>
      <c r="G68" s="23"/>
    </row>
    <row r="69" spans="1:7">
      <c r="A69" s="48">
        <v>3</v>
      </c>
      <c r="B69" s="37"/>
      <c r="C69" s="37" t="s">
        <v>128</v>
      </c>
      <c r="D69" s="40"/>
      <c r="E69" s="40"/>
      <c r="F69" s="23"/>
      <c r="G69" s="23"/>
    </row>
    <row r="70" spans="1:7">
      <c r="A70" s="48"/>
      <c r="B70" s="37" t="s">
        <v>129</v>
      </c>
      <c r="C70" s="23" t="s">
        <v>182</v>
      </c>
      <c r="D70" s="86">
        <v>1.1039999999999999E-3</v>
      </c>
      <c r="E70" s="40">
        <v>0</v>
      </c>
      <c r="F70" s="23"/>
      <c r="G70" s="23"/>
    </row>
    <row r="71" spans="1:7">
      <c r="A71" s="48"/>
      <c r="B71" s="37" t="s">
        <v>103</v>
      </c>
      <c r="C71" s="23" t="s">
        <v>183</v>
      </c>
      <c r="D71" s="86">
        <v>1.751E-3</v>
      </c>
      <c r="E71" s="40">
        <v>0</v>
      </c>
      <c r="F71" s="23"/>
      <c r="G71" s="23"/>
    </row>
    <row r="72" spans="1:7">
      <c r="A72" s="48"/>
      <c r="B72" s="37"/>
      <c r="C72" s="23"/>
      <c r="D72" s="40"/>
      <c r="E72" s="40"/>
      <c r="F72" s="23"/>
      <c r="G72" s="23"/>
    </row>
    <row r="73" spans="1:7">
      <c r="A73" s="48">
        <v>4</v>
      </c>
      <c r="B73" s="37"/>
      <c r="C73" s="37" t="s">
        <v>130</v>
      </c>
      <c r="D73" s="40"/>
      <c r="E73" s="40"/>
      <c r="F73" s="23"/>
      <c r="G73" s="23"/>
    </row>
    <row r="74" spans="1:7">
      <c r="A74" s="48"/>
      <c r="B74" s="37" t="s">
        <v>101</v>
      </c>
      <c r="C74" s="23" t="s">
        <v>131</v>
      </c>
      <c r="D74" s="40"/>
      <c r="E74" s="40">
        <v>2000</v>
      </c>
      <c r="F74" s="23"/>
      <c r="G74" s="23"/>
    </row>
    <row r="75" spans="1:7">
      <c r="A75" s="48"/>
      <c r="B75" s="37" t="s">
        <v>103</v>
      </c>
      <c r="C75" s="23" t="s">
        <v>195</v>
      </c>
      <c r="D75" s="40"/>
      <c r="E75" s="40">
        <v>2000</v>
      </c>
      <c r="F75" s="23"/>
      <c r="G75" s="23"/>
    </row>
    <row r="76" spans="1:7">
      <c r="A76" s="48"/>
      <c r="B76" s="37"/>
      <c r="C76" s="23"/>
      <c r="D76" s="40"/>
      <c r="E76" s="40"/>
      <c r="F76" s="57"/>
      <c r="G76" s="23"/>
    </row>
    <row r="77" spans="1:7">
      <c r="A77" s="48">
        <v>5</v>
      </c>
      <c r="B77" s="37"/>
      <c r="C77" s="37" t="s">
        <v>132</v>
      </c>
      <c r="D77" s="40"/>
      <c r="E77" s="40"/>
      <c r="F77" s="23"/>
      <c r="G77" s="23"/>
    </row>
    <row r="78" spans="1:7">
      <c r="A78" s="48"/>
      <c r="B78" s="37" t="s">
        <v>101</v>
      </c>
      <c r="C78" s="23" t="s">
        <v>133</v>
      </c>
      <c r="D78" s="40"/>
      <c r="E78" s="40">
        <v>1000</v>
      </c>
      <c r="F78" s="23" t="s">
        <v>184</v>
      </c>
      <c r="G78" s="23"/>
    </row>
    <row r="79" spans="1:7">
      <c r="A79" s="48"/>
      <c r="B79" s="37" t="s">
        <v>103</v>
      </c>
      <c r="C79" s="23" t="s">
        <v>134</v>
      </c>
      <c r="D79" s="40"/>
      <c r="E79" s="40">
        <v>0</v>
      </c>
      <c r="F79" s="23" t="s">
        <v>188</v>
      </c>
      <c r="G79" s="23"/>
    </row>
    <row r="80" spans="1:7">
      <c r="A80" s="48"/>
      <c r="B80" s="37" t="s">
        <v>104</v>
      </c>
      <c r="C80" s="23" t="s">
        <v>187</v>
      </c>
      <c r="D80" s="40"/>
      <c r="E80" s="40">
        <v>0</v>
      </c>
      <c r="F80" s="23"/>
      <c r="G80" s="23"/>
    </row>
    <row r="81" spans="1:7">
      <c r="A81" s="48"/>
      <c r="B81" s="37"/>
      <c r="C81" s="23"/>
      <c r="D81" s="40"/>
      <c r="E81" s="40"/>
      <c r="F81" s="23"/>
      <c r="G81" s="23"/>
    </row>
    <row r="82" spans="1:7">
      <c r="A82" s="48">
        <v>6</v>
      </c>
      <c r="B82" s="37"/>
      <c r="C82" s="37" t="s">
        <v>135</v>
      </c>
      <c r="D82" s="40"/>
      <c r="E82" s="40"/>
      <c r="F82" s="23"/>
      <c r="G82" s="23"/>
    </row>
    <row r="83" spans="1:7">
      <c r="A83" s="48"/>
      <c r="B83" s="37" t="s">
        <v>101</v>
      </c>
      <c r="C83" s="23" t="s">
        <v>136</v>
      </c>
      <c r="D83" s="58"/>
      <c r="E83" s="40">
        <f>12*500</f>
        <v>6000</v>
      </c>
      <c r="F83" s="23" t="s">
        <v>199</v>
      </c>
      <c r="G83" s="23"/>
    </row>
    <row r="84" spans="1:7">
      <c r="A84" s="48"/>
      <c r="B84" s="37" t="s">
        <v>103</v>
      </c>
      <c r="C84" s="23" t="s">
        <v>137</v>
      </c>
      <c r="D84" s="40"/>
      <c r="E84" s="40">
        <v>0</v>
      </c>
      <c r="F84" s="23" t="s">
        <v>185</v>
      </c>
      <c r="G84" s="23"/>
    </row>
    <row r="85" spans="1:7">
      <c r="A85" s="48"/>
      <c r="B85" s="37" t="s">
        <v>104</v>
      </c>
      <c r="C85" s="23" t="s">
        <v>162</v>
      </c>
      <c r="D85" s="40"/>
      <c r="E85" s="40">
        <v>-3000</v>
      </c>
      <c r="F85" s="23" t="s">
        <v>186</v>
      </c>
      <c r="G85" s="23"/>
    </row>
    <row r="86" spans="1:7">
      <c r="A86" s="41"/>
      <c r="B86" s="37"/>
      <c r="C86" s="23"/>
      <c r="D86" s="40"/>
      <c r="E86" s="40"/>
      <c r="F86" s="23"/>
      <c r="G86" s="23"/>
    </row>
    <row r="87" spans="1:7">
      <c r="A87" s="48">
        <v>7</v>
      </c>
      <c r="B87" s="37"/>
      <c r="C87" s="37" t="s">
        <v>138</v>
      </c>
      <c r="D87" s="40"/>
      <c r="E87" s="40"/>
      <c r="F87" s="23"/>
      <c r="G87" s="23"/>
    </row>
    <row r="88" spans="1:7">
      <c r="A88" s="48"/>
      <c r="B88" s="37" t="s">
        <v>101</v>
      </c>
      <c r="C88" s="23" t="s">
        <v>139</v>
      </c>
      <c r="D88" s="40"/>
      <c r="E88" s="40">
        <v>4000</v>
      </c>
      <c r="F88" s="23" t="s">
        <v>140</v>
      </c>
      <c r="G88" s="23"/>
    </row>
    <row r="89" spans="1:7">
      <c r="A89" s="41"/>
      <c r="B89" s="37" t="s">
        <v>103</v>
      </c>
      <c r="C89" s="23" t="s">
        <v>141</v>
      </c>
      <c r="D89" s="40"/>
      <c r="E89" s="40">
        <v>7500</v>
      </c>
      <c r="F89" s="92"/>
      <c r="G89" s="23"/>
    </row>
    <row r="90" spans="1:7">
      <c r="A90" s="48"/>
      <c r="B90" s="38" t="s">
        <v>104</v>
      </c>
      <c r="C90" s="23" t="s">
        <v>142</v>
      </c>
      <c r="D90" s="49"/>
      <c r="E90" s="40">
        <v>2400</v>
      </c>
      <c r="F90" s="23" t="s">
        <v>291</v>
      </c>
      <c r="G90" s="23"/>
    </row>
    <row r="91" spans="1:7">
      <c r="A91" s="48"/>
      <c r="B91" s="37"/>
      <c r="C91" s="23"/>
      <c r="D91" s="40"/>
      <c r="E91" s="40"/>
      <c r="F91" s="23"/>
      <c r="G91" s="23"/>
    </row>
    <row r="92" spans="1:7">
      <c r="A92" s="48">
        <v>8</v>
      </c>
      <c r="B92" s="37"/>
      <c r="C92" s="37" t="s">
        <v>143</v>
      </c>
      <c r="D92" s="40"/>
      <c r="E92" s="40"/>
      <c r="F92" s="23"/>
      <c r="G92" s="23"/>
    </row>
    <row r="93" spans="1:7">
      <c r="A93" s="48"/>
      <c r="B93" s="37" t="s">
        <v>101</v>
      </c>
      <c r="C93" s="23" t="s">
        <v>144</v>
      </c>
      <c r="D93" s="40"/>
      <c r="E93" s="40">
        <v>0</v>
      </c>
      <c r="F93" s="23"/>
      <c r="G93" s="23"/>
    </row>
    <row r="94" spans="1:7">
      <c r="A94" s="48"/>
      <c r="B94" s="37" t="s">
        <v>103</v>
      </c>
      <c r="C94" s="23" t="s">
        <v>145</v>
      </c>
      <c r="D94" s="52"/>
      <c r="E94" s="40">
        <v>1200</v>
      </c>
      <c r="F94" s="23"/>
      <c r="G94" s="23"/>
    </row>
    <row r="95" spans="1:7">
      <c r="A95" s="48"/>
      <c r="B95" s="37" t="s">
        <v>146</v>
      </c>
      <c r="C95" s="23" t="s">
        <v>196</v>
      </c>
      <c r="D95" s="40"/>
      <c r="E95" s="40">
        <v>0</v>
      </c>
      <c r="F95" s="23"/>
      <c r="G95" s="23"/>
    </row>
    <row r="96" spans="1:7">
      <c r="A96" s="48"/>
      <c r="B96" s="37" t="s">
        <v>106</v>
      </c>
      <c r="C96" s="23" t="s">
        <v>147</v>
      </c>
      <c r="D96" s="40"/>
      <c r="E96" s="40">
        <v>0</v>
      </c>
      <c r="F96" s="23"/>
      <c r="G96" s="23"/>
    </row>
    <row r="97" spans="1:7">
      <c r="A97" s="48"/>
      <c r="B97" s="37" t="s">
        <v>108</v>
      </c>
      <c r="C97" s="23" t="s">
        <v>148</v>
      </c>
      <c r="D97" s="40"/>
      <c r="E97" s="40">
        <v>0</v>
      </c>
      <c r="F97" s="23"/>
      <c r="G97" s="23"/>
    </row>
    <row r="98" spans="1:7">
      <c r="A98" s="48"/>
      <c r="B98" s="37" t="s">
        <v>109</v>
      </c>
      <c r="C98" s="23" t="s">
        <v>288</v>
      </c>
      <c r="D98" s="40"/>
      <c r="E98" s="40">
        <v>1200</v>
      </c>
      <c r="F98" s="23" t="s">
        <v>274</v>
      </c>
      <c r="G98" s="23"/>
    </row>
    <row r="99" spans="1:7">
      <c r="A99" s="48"/>
      <c r="B99" s="37" t="s">
        <v>149</v>
      </c>
      <c r="C99" s="23" t="s">
        <v>150</v>
      </c>
      <c r="D99" s="40"/>
      <c r="E99" s="40">
        <v>0</v>
      </c>
      <c r="F99" s="23"/>
      <c r="G99" s="23"/>
    </row>
    <row r="100" spans="1:7">
      <c r="A100" s="48"/>
      <c r="B100" s="37" t="s">
        <v>151</v>
      </c>
      <c r="C100" s="23" t="s">
        <v>189</v>
      </c>
      <c r="D100" s="40"/>
      <c r="E100" s="40">
        <f>200*22</f>
        <v>4400</v>
      </c>
      <c r="F100" s="23" t="s">
        <v>290</v>
      </c>
      <c r="G100" s="23"/>
    </row>
    <row r="101" spans="1:7">
      <c r="A101" s="48"/>
      <c r="B101" s="37" t="s">
        <v>190</v>
      </c>
      <c r="C101" s="23" t="s">
        <v>191</v>
      </c>
      <c r="D101" s="40"/>
      <c r="E101" s="40">
        <v>0</v>
      </c>
      <c r="F101" s="23" t="s">
        <v>289</v>
      </c>
      <c r="G101" s="23"/>
    </row>
    <row r="102" spans="1:7">
      <c r="A102" s="48"/>
      <c r="B102" s="37" t="s">
        <v>192</v>
      </c>
      <c r="C102" s="23" t="s">
        <v>193</v>
      </c>
      <c r="D102" s="40"/>
      <c r="E102" s="40">
        <v>5000</v>
      </c>
      <c r="F102" s="23" t="s">
        <v>268</v>
      </c>
      <c r="G102" s="23"/>
    </row>
    <row r="103" spans="1:7">
      <c r="A103" s="48"/>
      <c r="B103" s="37" t="s">
        <v>197</v>
      </c>
      <c r="C103" s="23" t="s">
        <v>198</v>
      </c>
      <c r="D103" s="40"/>
      <c r="E103" s="40">
        <v>0</v>
      </c>
      <c r="F103" s="23"/>
      <c r="G103" s="23"/>
    </row>
    <row r="104" spans="1:7">
      <c r="A104" s="48"/>
      <c r="B104" s="37"/>
      <c r="C104" s="23"/>
      <c r="D104" s="40"/>
      <c r="E104" s="40"/>
      <c r="F104" s="23"/>
      <c r="G104" s="23"/>
    </row>
    <row r="105" spans="1:7">
      <c r="A105" s="48">
        <v>9</v>
      </c>
      <c r="B105" s="37"/>
      <c r="C105" s="37" t="s">
        <v>152</v>
      </c>
      <c r="D105" s="40"/>
      <c r="E105" s="40"/>
      <c r="F105" s="23"/>
      <c r="G105" s="23"/>
    </row>
    <row r="106" spans="1:7">
      <c r="A106" s="48"/>
      <c r="B106" s="37" t="s">
        <v>101</v>
      </c>
      <c r="C106" s="23" t="s">
        <v>201</v>
      </c>
      <c r="D106" s="40"/>
      <c r="E106" s="40">
        <v>0</v>
      </c>
      <c r="F106" s="23"/>
      <c r="G106" s="23"/>
    </row>
    <row r="107" spans="1:7">
      <c r="A107" s="48"/>
      <c r="B107" s="37" t="s">
        <v>103</v>
      </c>
      <c r="C107" s="23" t="s">
        <v>194</v>
      </c>
      <c r="D107" s="40"/>
      <c r="E107" s="40">
        <v>0</v>
      </c>
      <c r="F107" s="23"/>
      <c r="G107" s="23"/>
    </row>
    <row r="108" spans="1:7">
      <c r="A108" s="48"/>
      <c r="B108" s="37" t="s">
        <v>104</v>
      </c>
      <c r="C108" s="23" t="s">
        <v>153</v>
      </c>
      <c r="D108" s="40"/>
      <c r="E108" s="40">
        <v>0</v>
      </c>
      <c r="F108" s="23"/>
      <c r="G108" s="23"/>
    </row>
    <row r="109" spans="1:7">
      <c r="A109" s="48"/>
      <c r="B109" s="37" t="s">
        <v>106</v>
      </c>
      <c r="C109" s="23" t="s">
        <v>154</v>
      </c>
      <c r="D109" s="40"/>
      <c r="E109" s="40">
        <v>0</v>
      </c>
      <c r="F109" s="23"/>
      <c r="G109" s="23"/>
    </row>
    <row r="110" spans="1:7">
      <c r="A110" s="48"/>
      <c r="B110" s="37" t="s">
        <v>108</v>
      </c>
      <c r="C110" s="23" t="s">
        <v>155</v>
      </c>
      <c r="D110" s="51"/>
      <c r="E110" s="40">
        <v>0</v>
      </c>
      <c r="F110" s="23"/>
      <c r="G110" s="23"/>
    </row>
    <row r="111" spans="1:7">
      <c r="A111" s="48"/>
      <c r="B111" s="37"/>
      <c r="C111" s="23"/>
      <c r="D111" s="39"/>
      <c r="E111" s="44" t="s">
        <v>98</v>
      </c>
      <c r="F111" s="23"/>
      <c r="G111" s="23"/>
    </row>
    <row r="112" spans="1:7">
      <c r="A112" s="48"/>
      <c r="B112" s="37"/>
      <c r="C112" s="54" t="s">
        <v>156</v>
      </c>
      <c r="D112" s="55"/>
      <c r="E112" s="55">
        <f>SUM(E61:E110)</f>
        <v>51205.524666666664</v>
      </c>
      <c r="F112" s="56"/>
      <c r="G112" s="23"/>
    </row>
    <row r="113" spans="1:7">
      <c r="A113" s="48"/>
      <c r="B113" s="37"/>
      <c r="C113" s="56"/>
      <c r="D113" s="59"/>
      <c r="E113" s="59"/>
      <c r="F113" s="56"/>
      <c r="G113" s="23"/>
    </row>
    <row r="114" spans="1:7">
      <c r="A114" s="48"/>
      <c r="B114" s="37"/>
      <c r="C114" s="54" t="s">
        <v>157</v>
      </c>
      <c r="D114" s="59"/>
      <c r="E114" s="55">
        <f>E53-E112</f>
        <v>19414.475333333336</v>
      </c>
      <c r="F114" s="54" t="s">
        <v>158</v>
      </c>
      <c r="G114" s="23"/>
    </row>
    <row r="115" spans="1:7">
      <c r="A115" s="48"/>
      <c r="B115" s="37"/>
      <c r="C115" s="23"/>
      <c r="D115" s="40"/>
      <c r="E115" s="40"/>
      <c r="F115" s="23"/>
      <c r="G115" s="23"/>
    </row>
    <row r="116" spans="1:7">
      <c r="A116" s="48"/>
      <c r="B116" s="37"/>
      <c r="C116" s="23"/>
      <c r="D116" s="40"/>
      <c r="E116" s="40"/>
      <c r="F116" s="23"/>
      <c r="G116" s="23"/>
    </row>
    <row r="117" spans="1:7">
      <c r="A117" s="48"/>
      <c r="B117" s="37"/>
      <c r="C117" s="60"/>
      <c r="D117" s="52"/>
      <c r="E117" s="40"/>
      <c r="F117" s="23"/>
      <c r="G117" s="23"/>
    </row>
    <row r="118" spans="1:7">
      <c r="A118" s="48"/>
      <c r="B118" s="37"/>
      <c r="C118" s="23"/>
      <c r="D118" s="40"/>
      <c r="E118" s="40"/>
      <c r="F118" s="23"/>
      <c r="G118" s="23"/>
    </row>
    <row r="119" spans="1:7">
      <c r="A119" s="48"/>
      <c r="B119" s="37"/>
      <c r="C119" s="23"/>
      <c r="D119" s="40"/>
      <c r="E119" s="40"/>
      <c r="F119" s="23"/>
      <c r="G119" s="23"/>
    </row>
    <row r="120" spans="1:7">
      <c r="A120" s="48"/>
      <c r="B120" s="37"/>
      <c r="C120" s="50"/>
      <c r="D120" s="51"/>
      <c r="E120" s="40"/>
      <c r="F120" s="23"/>
      <c r="G120" s="23"/>
    </row>
    <row r="121" spans="1:7">
      <c r="A121" s="48"/>
      <c r="B121" s="37"/>
      <c r="C121" s="23"/>
      <c r="D121" s="40"/>
      <c r="E121" s="40"/>
      <c r="F121" s="23"/>
      <c r="G121" s="23"/>
    </row>
    <row r="122" spans="1:7">
      <c r="A122" s="11"/>
      <c r="C122" s="12"/>
      <c r="D122" s="13"/>
    </row>
    <row r="123" spans="1:7">
      <c r="A123" s="11"/>
    </row>
    <row r="124" spans="1:7">
      <c r="A124" s="11"/>
    </row>
    <row r="125" spans="1:7">
      <c r="A125" s="11"/>
    </row>
    <row r="126" spans="1:7">
      <c r="A126" s="11"/>
    </row>
    <row r="127" spans="1:7">
      <c r="A127" s="11"/>
    </row>
    <row r="128" spans="1:7">
      <c r="A128" s="11"/>
    </row>
    <row r="129" spans="1:8" s="8" customFormat="1">
      <c r="A129" s="11"/>
      <c r="B129" s="6"/>
      <c r="C129" s="12"/>
      <c r="D129" s="13"/>
      <c r="F129" s="10"/>
      <c r="G129" s="10"/>
      <c r="H129" s="10"/>
    </row>
    <row r="130" spans="1:8" s="8" customFormat="1">
      <c r="A130" s="11"/>
      <c r="B130" s="6"/>
      <c r="C130" s="10"/>
      <c r="F130" s="10"/>
      <c r="G130" s="10"/>
      <c r="H130" s="10"/>
    </row>
    <row r="131" spans="1:8" s="8" customFormat="1">
      <c r="A131" s="11"/>
      <c r="B131" s="6"/>
      <c r="C131" s="10"/>
      <c r="F131" s="10"/>
      <c r="G131" s="10"/>
      <c r="H131" s="10"/>
    </row>
    <row r="132" spans="1:8" s="8" customFormat="1">
      <c r="A132" s="11"/>
      <c r="B132" s="6"/>
      <c r="C132" s="10"/>
      <c r="F132" s="10"/>
      <c r="G132" s="10"/>
      <c r="H132" s="10"/>
    </row>
    <row r="133" spans="1:8" s="8" customFormat="1">
      <c r="A133" s="11"/>
      <c r="B133" s="6"/>
      <c r="C133" s="12"/>
      <c r="D133" s="13"/>
      <c r="F133" s="10"/>
      <c r="G133" s="10"/>
      <c r="H133" s="10"/>
    </row>
    <row r="134" spans="1:8" s="8" customFormat="1">
      <c r="A134" s="11"/>
      <c r="B134" s="6"/>
      <c r="C134" s="10"/>
      <c r="F134" s="10"/>
      <c r="G134" s="10"/>
      <c r="H134" s="10"/>
    </row>
    <row r="135" spans="1:8" s="8" customFormat="1">
      <c r="A135" s="11"/>
      <c r="B135" s="6"/>
      <c r="C135" s="10"/>
      <c r="F135" s="10"/>
      <c r="G135" s="10"/>
      <c r="H135" s="10"/>
    </row>
    <row r="136" spans="1:8" s="8" customFormat="1">
      <c r="A136" s="11"/>
      <c r="B136" s="6"/>
      <c r="C136" s="10"/>
      <c r="F136" s="10"/>
      <c r="G136" s="10"/>
      <c r="H136" s="10"/>
    </row>
    <row r="137" spans="1:8" s="8" customFormat="1">
      <c r="A137" s="11"/>
      <c r="B137" s="6"/>
      <c r="C137" s="10"/>
      <c r="F137" s="10"/>
      <c r="G137" s="10"/>
      <c r="H137" s="10"/>
    </row>
    <row r="138" spans="1:8" s="8" customFormat="1">
      <c r="A138" s="11"/>
      <c r="B138" s="6"/>
      <c r="C138" s="10"/>
      <c r="F138" s="10"/>
      <c r="G138" s="10"/>
      <c r="H138" s="10"/>
    </row>
    <row r="139" spans="1:8" s="8" customFormat="1">
      <c r="A139" s="11"/>
      <c r="B139" s="6"/>
      <c r="C139" s="12"/>
      <c r="D139" s="13"/>
      <c r="F139" s="10"/>
      <c r="G139" s="10"/>
      <c r="H139" s="10"/>
    </row>
    <row r="142" spans="1:8" s="8" customFormat="1">
      <c r="A142" s="14"/>
      <c r="B142" s="15"/>
      <c r="C142" s="6"/>
      <c r="D142" s="16"/>
      <c r="F142" s="10"/>
      <c r="G142" s="10"/>
      <c r="H142" s="10"/>
    </row>
    <row r="144" spans="1:8" s="8" customFormat="1">
      <c r="A144" s="17"/>
      <c r="B144" s="6"/>
      <c r="C144" s="18"/>
      <c r="D144" s="19"/>
      <c r="F144" s="10"/>
      <c r="G144" s="10"/>
      <c r="H144" s="10"/>
    </row>
    <row r="147" spans="1:8" s="8" customFormat="1">
      <c r="A147" s="17"/>
      <c r="B147" s="6"/>
      <c r="C147" s="18"/>
      <c r="D147" s="19"/>
      <c r="F147" s="10"/>
      <c r="G147" s="10"/>
      <c r="H147" s="10"/>
    </row>
    <row r="148" spans="1:8" s="8" customFormat="1">
      <c r="A148" s="17"/>
      <c r="B148" s="6"/>
      <c r="C148" s="18"/>
      <c r="D148" s="19"/>
      <c r="F148" s="10"/>
      <c r="G148" s="10"/>
      <c r="H148" s="10"/>
    </row>
    <row r="149" spans="1:8" s="8" customFormat="1">
      <c r="A149" s="17"/>
      <c r="B149" s="6"/>
      <c r="C149" s="18"/>
      <c r="D149" s="19"/>
      <c r="F149" s="10"/>
      <c r="G149" s="10"/>
      <c r="H149" s="10"/>
    </row>
    <row r="150" spans="1:8" s="8" customFormat="1">
      <c r="A150" s="17"/>
      <c r="B150" s="6"/>
      <c r="C150" s="18"/>
      <c r="D150" s="19"/>
      <c r="F150" s="10"/>
      <c r="G150" s="10"/>
      <c r="H150" s="10"/>
    </row>
    <row r="151" spans="1:8" s="8" customFormat="1">
      <c r="A151" s="17"/>
      <c r="B151" s="6"/>
      <c r="C151" s="18"/>
      <c r="D151" s="19"/>
      <c r="F151" s="10"/>
      <c r="G151" s="10"/>
      <c r="H151" s="10"/>
    </row>
    <row r="152" spans="1:8" s="8" customFormat="1">
      <c r="A152" s="17"/>
      <c r="B152" s="6"/>
      <c r="C152" s="18"/>
      <c r="D152" s="19"/>
      <c r="F152" s="10"/>
      <c r="G152" s="10"/>
      <c r="H152" s="10"/>
    </row>
    <row r="153" spans="1:8" s="8" customFormat="1">
      <c r="A153" s="17"/>
      <c r="B153" s="6"/>
      <c r="C153" s="18"/>
      <c r="D153" s="19"/>
      <c r="F153" s="10"/>
      <c r="G153" s="10"/>
      <c r="H153" s="10"/>
    </row>
    <row r="154" spans="1:8" s="8" customFormat="1">
      <c r="A154" s="17"/>
      <c r="B154" s="6"/>
      <c r="C154" s="18"/>
      <c r="D154" s="19"/>
      <c r="F154" s="10"/>
      <c r="G154" s="10"/>
      <c r="H154" s="10"/>
    </row>
    <row r="155" spans="1:8" s="8" customFormat="1">
      <c r="A155" s="17"/>
      <c r="B155" s="6"/>
      <c r="C155" s="18"/>
      <c r="D155" s="19"/>
      <c r="F155" s="10"/>
      <c r="G155" s="10"/>
      <c r="H155" s="10"/>
    </row>
    <row r="156" spans="1:8" s="8" customFormat="1">
      <c r="A156" s="17"/>
      <c r="B156" s="6"/>
      <c r="C156" s="18"/>
      <c r="D156" s="19"/>
      <c r="F156" s="10"/>
      <c r="G156" s="10"/>
      <c r="H156" s="10"/>
    </row>
  </sheetData>
  <mergeCells count="3">
    <mergeCell ref="A7:B7"/>
    <mergeCell ref="A1:F6"/>
    <mergeCell ref="H8:I8"/>
  </mergeCells>
  <printOptions gridLines="1"/>
  <pageMargins left="0.74803149606299213" right="0.51181102362204722" top="0.6692913385826772" bottom="0.51181102362204722" header="0.23622047244094491" footer="0.51181102362204722"/>
  <pageSetup paperSize="9" scale="60" orientation="portrait" r:id="rId1"/>
  <headerFooter alignWithMargins="0">
    <oddFooter>&amp;Lmaart 2008&amp;C&amp;F&amp;R&amp;D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F2D7C-A822-BF4D-B416-85E2787CA953}">
  <dimension ref="A1:N156"/>
  <sheetViews>
    <sheetView tabSelected="1" topLeftCell="A6" workbookViewId="0">
      <selection activeCell="E17" sqref="E17:E21"/>
    </sheetView>
  </sheetViews>
  <sheetFormatPr baseColWidth="10" defaultColWidth="11" defaultRowHeight="16"/>
  <cols>
    <col min="1" max="1" width="4.19921875" style="17" customWidth="1"/>
    <col min="2" max="2" width="6.19921875" style="6" customWidth="1"/>
    <col min="3" max="3" width="33.59765625" style="10" customWidth="1"/>
    <col min="4" max="4" width="12.19921875" style="8" customWidth="1"/>
    <col min="5" max="5" width="14.796875" style="8" customWidth="1"/>
    <col min="6" max="6" width="60.3984375" style="10" customWidth="1"/>
    <col min="7" max="7" width="11" style="10"/>
    <col min="8" max="8" width="13.19921875" style="10" customWidth="1"/>
    <col min="9" max="9" width="18.3984375" style="10" customWidth="1"/>
    <col min="10" max="16384" width="11" style="10"/>
  </cols>
  <sheetData>
    <row r="1" spans="1:14" ht="15.75" customHeight="1">
      <c r="A1" s="202"/>
      <c r="B1" s="202"/>
      <c r="C1" s="202"/>
      <c r="D1" s="202"/>
      <c r="E1" s="202"/>
      <c r="F1" s="202"/>
      <c r="G1" s="3"/>
      <c r="H1" s="3"/>
    </row>
    <row r="2" spans="1:14" ht="15.75" customHeight="1">
      <c r="A2" s="202"/>
      <c r="B2" s="202"/>
      <c r="C2" s="202"/>
      <c r="D2" s="202"/>
      <c r="E2" s="202"/>
      <c r="F2" s="202"/>
      <c r="G2" s="3"/>
      <c r="H2" s="3"/>
    </row>
    <row r="3" spans="1:14" ht="15.75" customHeight="1">
      <c r="A3" s="202"/>
      <c r="B3" s="202"/>
      <c r="C3" s="202"/>
      <c r="D3" s="202"/>
      <c r="E3" s="202"/>
      <c r="F3" s="202"/>
      <c r="G3" s="3"/>
      <c r="H3" s="3"/>
    </row>
    <row r="4" spans="1:14" ht="15.75" customHeight="1">
      <c r="A4" s="202"/>
      <c r="B4" s="202"/>
      <c r="C4" s="202"/>
      <c r="D4" s="202"/>
      <c r="E4" s="202"/>
      <c r="F4" s="202"/>
      <c r="G4" s="3"/>
      <c r="H4" s="3"/>
    </row>
    <row r="5" spans="1:14" ht="15.75" customHeight="1">
      <c r="A5" s="202"/>
      <c r="B5" s="202"/>
      <c r="C5" s="202"/>
      <c r="D5" s="202"/>
      <c r="E5" s="202"/>
      <c r="F5" s="202"/>
      <c r="G5" s="3"/>
      <c r="H5" s="3"/>
    </row>
    <row r="6" spans="1:14">
      <c r="A6" s="202"/>
      <c r="B6" s="202"/>
      <c r="C6" s="202"/>
      <c r="D6" s="202"/>
      <c r="E6" s="202"/>
      <c r="F6" s="202"/>
      <c r="G6" s="3"/>
      <c r="H6" s="3"/>
    </row>
    <row r="7" spans="1:14" ht="32.25" customHeight="1" thickBot="1">
      <c r="A7" s="203" t="s">
        <v>0</v>
      </c>
      <c r="B7" s="203"/>
      <c r="C7" s="22"/>
      <c r="D7" s="23"/>
      <c r="E7" s="24" t="s">
        <v>1</v>
      </c>
      <c r="F7" s="25"/>
      <c r="G7" s="23"/>
    </row>
    <row r="8" spans="1:14">
      <c r="A8" s="26" t="s">
        <v>163</v>
      </c>
      <c r="B8" s="23"/>
      <c r="C8" s="27" t="s">
        <v>164</v>
      </c>
      <c r="D8" s="23"/>
      <c r="E8" s="28" t="s">
        <v>2</v>
      </c>
      <c r="F8" s="32"/>
      <c r="G8" s="23"/>
      <c r="H8" s="204" t="s">
        <v>204</v>
      </c>
      <c r="I8" s="205"/>
      <c r="K8" s="10" t="s">
        <v>264</v>
      </c>
    </row>
    <row r="9" spans="1:14">
      <c r="A9" s="26"/>
      <c r="B9" s="23"/>
      <c r="C9" s="30"/>
      <c r="D9" s="23"/>
      <c r="E9" s="31" t="s">
        <v>6</v>
      </c>
      <c r="F9" s="32"/>
      <c r="G9" s="23"/>
      <c r="H9" s="183"/>
      <c r="I9" s="184"/>
      <c r="K9" s="10" t="s">
        <v>265</v>
      </c>
      <c r="L9" s="10">
        <v>125</v>
      </c>
    </row>
    <row r="10" spans="1:14">
      <c r="A10" s="26" t="s">
        <v>3</v>
      </c>
      <c r="B10" s="23"/>
      <c r="C10" s="33"/>
      <c r="D10" s="34"/>
      <c r="E10" s="29"/>
      <c r="F10" s="35"/>
      <c r="G10" s="36"/>
      <c r="H10" s="183" t="s">
        <v>202</v>
      </c>
      <c r="I10" s="184">
        <v>280</v>
      </c>
      <c r="K10" s="10" t="s">
        <v>252</v>
      </c>
      <c r="L10" s="10">
        <v>165</v>
      </c>
    </row>
    <row r="11" spans="1:14" ht="17" thickBot="1">
      <c r="A11" s="37"/>
      <c r="B11" s="37"/>
      <c r="C11" s="38"/>
      <c r="D11" s="39"/>
      <c r="E11" s="40"/>
      <c r="F11" s="23"/>
      <c r="G11" s="23"/>
      <c r="H11" s="185" t="s">
        <v>203</v>
      </c>
      <c r="I11" s="186">
        <v>165</v>
      </c>
      <c r="K11" s="10" t="s">
        <v>266</v>
      </c>
      <c r="L11" s="10">
        <v>220</v>
      </c>
      <c r="N11" s="200" t="s">
        <v>293</v>
      </c>
    </row>
    <row r="12" spans="1:14">
      <c r="A12" s="42" t="s">
        <v>98</v>
      </c>
      <c r="B12" s="43" t="s">
        <v>98</v>
      </c>
      <c r="C12" s="42" t="s">
        <v>98</v>
      </c>
      <c r="D12" s="44" t="s">
        <v>98</v>
      </c>
      <c r="E12" s="44" t="s">
        <v>98</v>
      </c>
      <c r="F12" s="23"/>
      <c r="G12" s="23"/>
      <c r="H12" s="194" t="s">
        <v>250</v>
      </c>
      <c r="I12" s="195">
        <v>150</v>
      </c>
    </row>
    <row r="13" spans="1:14">
      <c r="A13" s="45"/>
      <c r="B13" s="46"/>
      <c r="C13" s="46" t="s">
        <v>99</v>
      </c>
      <c r="D13" s="47"/>
      <c r="E13" s="47"/>
      <c r="F13" s="23"/>
      <c r="G13" s="23"/>
      <c r="H13" s="183"/>
      <c r="I13" s="184"/>
      <c r="L13" s="10">
        <v>140</v>
      </c>
    </row>
    <row r="14" spans="1:14">
      <c r="A14" s="42" t="s">
        <v>98</v>
      </c>
      <c r="B14" s="43" t="s">
        <v>98</v>
      </c>
      <c r="C14" s="42" t="s">
        <v>98</v>
      </c>
      <c r="D14" s="44" t="s">
        <v>98</v>
      </c>
      <c r="E14" s="44" t="s">
        <v>98</v>
      </c>
      <c r="F14" s="23"/>
      <c r="G14" s="23"/>
      <c r="H14" s="183" t="s">
        <v>245</v>
      </c>
      <c r="I14" s="184">
        <v>150</v>
      </c>
      <c r="J14" s="10" t="s">
        <v>267</v>
      </c>
    </row>
    <row r="15" spans="1:14" ht="17" thickBot="1">
      <c r="A15" s="41"/>
      <c r="B15" s="37"/>
      <c r="C15" s="23"/>
      <c r="D15" s="40"/>
      <c r="E15" s="40"/>
      <c r="F15" s="23"/>
      <c r="G15" s="23"/>
      <c r="H15" s="185" t="s">
        <v>246</v>
      </c>
      <c r="I15" s="196">
        <v>5</v>
      </c>
    </row>
    <row r="16" spans="1:14">
      <c r="A16" s="48">
        <v>1</v>
      </c>
      <c r="B16" s="38"/>
      <c r="C16" s="37" t="s">
        <v>100</v>
      </c>
      <c r="D16" s="49"/>
      <c r="E16" s="40"/>
      <c r="F16" s="23"/>
      <c r="G16" s="23"/>
    </row>
    <row r="17" spans="1:14">
      <c r="A17" s="48"/>
      <c r="B17" s="38"/>
      <c r="C17" s="23" t="s">
        <v>102</v>
      </c>
      <c r="D17" s="40"/>
      <c r="E17" s="40">
        <v>0</v>
      </c>
      <c r="F17" s="23"/>
      <c r="G17" s="23"/>
    </row>
    <row r="18" spans="1:14">
      <c r="A18" s="48"/>
      <c r="B18" s="38"/>
      <c r="C18" s="23" t="s">
        <v>177</v>
      </c>
      <c r="D18" s="40"/>
      <c r="E18" s="40">
        <f>SUM(I10*I11)</f>
        <v>46200</v>
      </c>
      <c r="F18" s="23"/>
      <c r="G18" s="23"/>
      <c r="H18" s="10" t="s">
        <v>247</v>
      </c>
    </row>
    <row r="19" spans="1:14">
      <c r="A19" s="48"/>
      <c r="B19" s="38"/>
      <c r="C19" s="23" t="s">
        <v>248</v>
      </c>
      <c r="D19" s="40"/>
      <c r="E19" s="40">
        <f>SUM(I14*I15)</f>
        <v>750</v>
      </c>
      <c r="F19" s="23"/>
      <c r="G19" s="23"/>
    </row>
    <row r="20" spans="1:14">
      <c r="A20" s="48"/>
      <c r="B20" s="38"/>
      <c r="C20" s="23" t="s">
        <v>295</v>
      </c>
      <c r="D20" s="40"/>
      <c r="E20" s="40">
        <f>30*69</f>
        <v>2070</v>
      </c>
      <c r="F20" s="23"/>
      <c r="G20" s="23"/>
    </row>
    <row r="21" spans="1:14">
      <c r="A21" s="48"/>
      <c r="B21" s="38"/>
      <c r="C21" s="23" t="s">
        <v>205</v>
      </c>
      <c r="D21" s="40"/>
      <c r="E21" s="40">
        <f>'2.Bezetting en Opbrengsten '!V28</f>
        <v>0</v>
      </c>
      <c r="F21" s="23"/>
      <c r="G21" s="23"/>
    </row>
    <row r="22" spans="1:14">
      <c r="A22" s="48"/>
      <c r="B22" s="38"/>
      <c r="C22" s="23" t="s">
        <v>206</v>
      </c>
      <c r="D22" s="40"/>
      <c r="E22" s="40">
        <v>0</v>
      </c>
      <c r="F22" s="23"/>
      <c r="G22" s="23"/>
    </row>
    <row r="23" spans="1:14">
      <c r="A23" s="48"/>
      <c r="B23" s="38"/>
      <c r="C23" s="23" t="s">
        <v>178</v>
      </c>
      <c r="D23" s="40"/>
      <c r="E23" s="40">
        <v>150</v>
      </c>
      <c r="F23" s="23"/>
      <c r="G23" s="23"/>
    </row>
    <row r="24" spans="1:14">
      <c r="A24" s="48"/>
      <c r="B24" s="38"/>
      <c r="C24" s="23" t="s">
        <v>207</v>
      </c>
      <c r="D24" s="40"/>
      <c r="E24" s="40">
        <v>1600</v>
      </c>
      <c r="F24" s="23"/>
      <c r="G24" s="23"/>
    </row>
    <row r="25" spans="1:14">
      <c r="A25" s="48"/>
      <c r="B25" s="38"/>
      <c r="C25" s="23"/>
      <c r="D25" s="40"/>
      <c r="E25" s="40"/>
      <c r="F25" s="23"/>
      <c r="G25" s="23"/>
    </row>
    <row r="26" spans="1:14">
      <c r="A26" s="48"/>
      <c r="B26" s="38" t="s">
        <v>104</v>
      </c>
      <c r="C26" s="23" t="s">
        <v>105</v>
      </c>
      <c r="D26" s="40"/>
      <c r="E26" s="40">
        <v>0</v>
      </c>
      <c r="F26" s="23"/>
      <c r="G26" s="23"/>
      <c r="N26" s="10" t="s">
        <v>4</v>
      </c>
    </row>
    <row r="27" spans="1:14">
      <c r="A27" s="48"/>
      <c r="B27" s="38" t="s">
        <v>106</v>
      </c>
      <c r="C27" s="23" t="s">
        <v>107</v>
      </c>
      <c r="D27" s="40"/>
      <c r="E27" s="40">
        <f>80*10*5</f>
        <v>4000</v>
      </c>
      <c r="F27" s="23" t="s">
        <v>287</v>
      </c>
      <c r="G27" s="23"/>
    </row>
    <row r="28" spans="1:14">
      <c r="A28" s="48"/>
      <c r="B28" s="38" t="s">
        <v>108</v>
      </c>
      <c r="C28" s="23" t="s">
        <v>161</v>
      </c>
      <c r="D28" s="40"/>
      <c r="E28" s="40">
        <v>0</v>
      </c>
      <c r="F28" s="23"/>
      <c r="G28" s="23"/>
    </row>
    <row r="29" spans="1:14">
      <c r="A29" s="48"/>
      <c r="B29" s="38"/>
      <c r="C29" s="50"/>
      <c r="D29" s="51"/>
      <c r="E29" s="40"/>
      <c r="F29" s="23"/>
      <c r="G29" s="23"/>
    </row>
    <row r="30" spans="1:14">
      <c r="A30" s="48">
        <v>2</v>
      </c>
      <c r="B30" s="38"/>
      <c r="C30" s="37" t="s">
        <v>110</v>
      </c>
      <c r="D30" s="49"/>
      <c r="E30" s="40"/>
      <c r="F30" s="23"/>
      <c r="G30" s="23"/>
    </row>
    <row r="31" spans="1:14">
      <c r="A31" s="48"/>
      <c r="B31" s="37" t="s">
        <v>101</v>
      </c>
      <c r="C31" s="23" t="s">
        <v>208</v>
      </c>
      <c r="D31" s="40"/>
      <c r="E31" s="40">
        <v>0</v>
      </c>
      <c r="F31" s="23"/>
      <c r="G31" s="23"/>
    </row>
    <row r="32" spans="1:14">
      <c r="A32" s="48"/>
      <c r="B32" s="37" t="s">
        <v>103</v>
      </c>
      <c r="C32" s="23" t="s">
        <v>209</v>
      </c>
      <c r="D32" s="40"/>
      <c r="E32" s="40">
        <v>0</v>
      </c>
      <c r="F32" s="23"/>
      <c r="G32" s="23"/>
    </row>
    <row r="33" spans="1:7">
      <c r="A33" s="48"/>
      <c r="B33" s="37"/>
      <c r="C33" s="23"/>
      <c r="D33" s="40"/>
      <c r="E33" s="40"/>
      <c r="F33" s="23"/>
      <c r="G33" s="23"/>
    </row>
    <row r="34" spans="1:7">
      <c r="A34" s="48">
        <v>3</v>
      </c>
      <c r="B34" s="37"/>
      <c r="C34" s="37" t="s">
        <v>112</v>
      </c>
      <c r="D34" s="52"/>
      <c r="E34" s="40"/>
      <c r="F34" s="23"/>
      <c r="G34" s="23"/>
    </row>
    <row r="35" spans="1:7">
      <c r="A35" s="48"/>
      <c r="B35" s="37" t="s">
        <v>101</v>
      </c>
      <c r="C35" s="23" t="s">
        <v>113</v>
      </c>
      <c r="D35" s="52"/>
      <c r="E35" s="40">
        <v>750</v>
      </c>
      <c r="F35" s="23"/>
      <c r="G35" s="23"/>
    </row>
    <row r="36" spans="1:7">
      <c r="A36" s="48"/>
      <c r="B36" s="37" t="s">
        <v>103</v>
      </c>
      <c r="C36" s="23" t="s">
        <v>114</v>
      </c>
      <c r="D36" s="52"/>
      <c r="E36" s="40">
        <v>500</v>
      </c>
      <c r="F36" s="23"/>
      <c r="G36" s="23"/>
    </row>
    <row r="37" spans="1:7">
      <c r="A37" s="48"/>
      <c r="B37" s="37" t="s">
        <v>104</v>
      </c>
      <c r="C37" s="23" t="s">
        <v>111</v>
      </c>
      <c r="D37" s="51"/>
      <c r="E37" s="40">
        <v>0</v>
      </c>
      <c r="F37" s="23"/>
      <c r="G37" s="23"/>
    </row>
    <row r="38" spans="1:7">
      <c r="A38" s="48"/>
      <c r="B38" s="37"/>
      <c r="C38" s="23"/>
      <c r="D38" s="51"/>
      <c r="E38" s="40"/>
      <c r="F38" s="23"/>
      <c r="G38" s="23"/>
    </row>
    <row r="39" spans="1:7">
      <c r="A39" s="48">
        <v>4</v>
      </c>
      <c r="B39" s="37"/>
      <c r="C39" s="37" t="s">
        <v>115</v>
      </c>
      <c r="D39" s="49"/>
      <c r="E39" s="40"/>
      <c r="F39" s="23"/>
      <c r="G39" s="23"/>
    </row>
    <row r="40" spans="1:7">
      <c r="A40" s="48"/>
      <c r="B40" s="37" t="s">
        <v>101</v>
      </c>
      <c r="C40" s="23" t="s">
        <v>116</v>
      </c>
      <c r="D40" s="40"/>
      <c r="E40" s="91">
        <v>0</v>
      </c>
      <c r="F40" s="23"/>
      <c r="G40" s="23"/>
    </row>
    <row r="41" spans="1:7">
      <c r="A41" s="48"/>
      <c r="B41" s="37" t="s">
        <v>103</v>
      </c>
      <c r="C41" s="23" t="s">
        <v>181</v>
      </c>
      <c r="D41" s="40"/>
      <c r="E41" s="40">
        <v>10000</v>
      </c>
      <c r="F41" s="23"/>
      <c r="G41" s="23"/>
    </row>
    <row r="42" spans="1:7">
      <c r="A42" s="48"/>
      <c r="B42" s="37"/>
      <c r="C42" s="23"/>
      <c r="D42" s="40"/>
      <c r="E42" s="40"/>
      <c r="F42" s="23"/>
      <c r="G42" s="23"/>
    </row>
    <row r="43" spans="1:7">
      <c r="A43" s="48">
        <v>5</v>
      </c>
      <c r="B43" s="37"/>
      <c r="C43" s="37" t="s">
        <v>117</v>
      </c>
      <c r="D43" s="40"/>
      <c r="E43" s="40"/>
      <c r="F43" s="23"/>
      <c r="G43" s="23"/>
    </row>
    <row r="44" spans="1:7">
      <c r="A44" s="48"/>
      <c r="B44" s="37" t="s">
        <v>101</v>
      </c>
      <c r="C44" s="23" t="s">
        <v>118</v>
      </c>
      <c r="D44" s="40"/>
      <c r="E44" s="40">
        <v>0</v>
      </c>
      <c r="F44" s="23"/>
      <c r="G44" s="23"/>
    </row>
    <row r="45" spans="1:7">
      <c r="A45" s="48"/>
      <c r="B45" s="37" t="s">
        <v>103</v>
      </c>
      <c r="C45" s="23" t="s">
        <v>179</v>
      </c>
      <c r="D45" s="40"/>
      <c r="E45" s="40">
        <v>0</v>
      </c>
      <c r="F45" s="23"/>
      <c r="G45" s="23"/>
    </row>
    <row r="46" spans="1:7">
      <c r="A46" s="48"/>
      <c r="B46" s="37" t="s">
        <v>104</v>
      </c>
      <c r="C46" s="23" t="s">
        <v>180</v>
      </c>
      <c r="D46" s="40"/>
      <c r="E46" s="40">
        <v>0</v>
      </c>
      <c r="F46" s="23"/>
      <c r="G46" s="23"/>
    </row>
    <row r="47" spans="1:7">
      <c r="A47" s="48"/>
      <c r="B47" s="37"/>
      <c r="C47" s="23"/>
      <c r="D47" s="40"/>
      <c r="E47" s="40"/>
      <c r="F47" s="23"/>
      <c r="G47" s="23"/>
    </row>
    <row r="48" spans="1:7">
      <c r="A48" s="48">
        <v>6</v>
      </c>
      <c r="B48" s="37"/>
      <c r="C48" s="37" t="s">
        <v>119</v>
      </c>
      <c r="D48" s="40"/>
      <c r="E48" s="40"/>
      <c r="F48" s="23"/>
      <c r="G48" s="23"/>
    </row>
    <row r="49" spans="1:7">
      <c r="A49" s="48"/>
      <c r="B49" s="37" t="s">
        <v>101</v>
      </c>
      <c r="C49" s="23" t="s">
        <v>120</v>
      </c>
      <c r="D49" s="40"/>
      <c r="E49" s="40">
        <v>0</v>
      </c>
      <c r="F49" s="23"/>
      <c r="G49" s="23"/>
    </row>
    <row r="50" spans="1:7">
      <c r="A50" s="48"/>
      <c r="B50" s="37"/>
      <c r="C50" s="23"/>
      <c r="D50" s="40"/>
      <c r="E50" s="40"/>
      <c r="F50" s="23"/>
      <c r="G50" s="23"/>
    </row>
    <row r="51" spans="1:7">
      <c r="A51" s="48">
        <v>7</v>
      </c>
      <c r="B51" s="37"/>
      <c r="C51" s="37" t="s">
        <v>121</v>
      </c>
      <c r="D51" s="49"/>
      <c r="E51" s="40">
        <v>0</v>
      </c>
      <c r="F51" s="23"/>
      <c r="G51" s="23"/>
    </row>
    <row r="52" spans="1:7">
      <c r="A52" s="48"/>
      <c r="B52" s="37"/>
      <c r="C52" s="23"/>
      <c r="D52" s="39"/>
      <c r="E52" s="44" t="s">
        <v>98</v>
      </c>
      <c r="F52" s="23"/>
      <c r="G52" s="23"/>
    </row>
    <row r="53" spans="1:7">
      <c r="A53" s="53"/>
      <c r="B53" s="54"/>
      <c r="C53" s="54" t="s">
        <v>122</v>
      </c>
      <c r="D53" s="55"/>
      <c r="E53" s="55">
        <f>SUM(E17:E51)</f>
        <v>66020</v>
      </c>
      <c r="F53" s="56"/>
      <c r="G53" s="23"/>
    </row>
    <row r="54" spans="1:7">
      <c r="A54" s="48"/>
      <c r="B54" s="37"/>
      <c r="C54" s="23"/>
      <c r="D54" s="40"/>
      <c r="E54" s="40"/>
      <c r="F54" s="23"/>
      <c r="G54" s="23"/>
    </row>
    <row r="55" spans="1:7">
      <c r="A55" s="41"/>
      <c r="B55" s="37"/>
      <c r="C55" s="23"/>
      <c r="D55" s="40"/>
      <c r="E55" s="40"/>
      <c r="F55" s="23"/>
      <c r="G55" s="23"/>
    </row>
    <row r="56" spans="1:7">
      <c r="A56" s="42" t="s">
        <v>98</v>
      </c>
      <c r="B56" s="43" t="s">
        <v>98</v>
      </c>
      <c r="C56" s="42" t="s">
        <v>98</v>
      </c>
      <c r="D56" s="44" t="s">
        <v>98</v>
      </c>
      <c r="E56" s="44" t="s">
        <v>98</v>
      </c>
      <c r="F56" s="23"/>
      <c r="G56" s="23"/>
    </row>
    <row r="57" spans="1:7">
      <c r="A57" s="45"/>
      <c r="B57" s="46"/>
      <c r="C57" s="46" t="s">
        <v>123</v>
      </c>
      <c r="D57" s="47"/>
      <c r="E57" s="47"/>
      <c r="F57" s="23"/>
      <c r="G57" s="23"/>
    </row>
    <row r="58" spans="1:7">
      <c r="A58" s="42" t="s">
        <v>98</v>
      </c>
      <c r="B58" s="43" t="s">
        <v>98</v>
      </c>
      <c r="C58" s="42" t="s">
        <v>98</v>
      </c>
      <c r="D58" s="44" t="s">
        <v>98</v>
      </c>
      <c r="E58" s="44" t="s">
        <v>98</v>
      </c>
      <c r="F58" s="23"/>
      <c r="G58" s="23"/>
    </row>
    <row r="59" spans="1:7">
      <c r="A59" s="41"/>
      <c r="B59" s="37"/>
      <c r="C59" s="23"/>
      <c r="D59" s="40"/>
      <c r="E59" s="40"/>
      <c r="F59" s="23"/>
      <c r="G59" s="23"/>
    </row>
    <row r="60" spans="1:7">
      <c r="A60" s="48">
        <v>1</v>
      </c>
      <c r="B60" s="37"/>
      <c r="C60" s="37" t="s">
        <v>124</v>
      </c>
      <c r="D60" s="40"/>
      <c r="E60" s="40"/>
      <c r="F60" s="23"/>
      <c r="G60" s="23"/>
    </row>
    <row r="61" spans="1:7">
      <c r="A61" s="48"/>
      <c r="B61" s="37" t="s">
        <v>101</v>
      </c>
      <c r="C61" s="23" t="s">
        <v>125</v>
      </c>
      <c r="D61" s="40"/>
      <c r="E61" s="40">
        <f>'1. Kosten '!F173</f>
        <v>6505.5246666666662</v>
      </c>
      <c r="F61" s="23" t="s">
        <v>243</v>
      </c>
      <c r="G61" s="23"/>
    </row>
    <row r="62" spans="1:7">
      <c r="A62" s="48"/>
      <c r="B62" s="37" t="s">
        <v>103</v>
      </c>
      <c r="C62" s="23" t="s">
        <v>270</v>
      </c>
      <c r="D62" s="40"/>
      <c r="E62" s="40">
        <v>0</v>
      </c>
      <c r="F62" s="23" t="s">
        <v>273</v>
      </c>
      <c r="G62" s="23"/>
    </row>
    <row r="63" spans="1:7">
      <c r="A63" s="48"/>
      <c r="B63" s="37" t="s">
        <v>104</v>
      </c>
      <c r="C63" s="23" t="s">
        <v>269</v>
      </c>
      <c r="D63" s="40"/>
      <c r="E63" s="40">
        <f>330000/30</f>
        <v>11000</v>
      </c>
      <c r="F63" s="23" t="s">
        <v>292</v>
      </c>
      <c r="G63" s="23"/>
    </row>
    <row r="64" spans="1:7">
      <c r="A64" s="48"/>
      <c r="B64" s="37" t="s">
        <v>106</v>
      </c>
      <c r="C64" s="23" t="s">
        <v>200</v>
      </c>
      <c r="D64" s="40"/>
      <c r="E64" s="40">
        <v>0</v>
      </c>
      <c r="F64" s="23"/>
      <c r="G64" s="23"/>
    </row>
    <row r="65" spans="1:7">
      <c r="A65" s="48"/>
      <c r="B65" s="37"/>
      <c r="C65" s="23"/>
      <c r="D65" s="40"/>
      <c r="E65" s="40"/>
      <c r="F65" s="23"/>
      <c r="G65" s="23"/>
    </row>
    <row r="66" spans="1:7">
      <c r="A66" s="48">
        <v>2</v>
      </c>
      <c r="B66" s="37"/>
      <c r="C66" s="37" t="s">
        <v>126</v>
      </c>
      <c r="D66" s="40"/>
      <c r="E66" s="40"/>
      <c r="F66" s="23"/>
      <c r="G66" s="23"/>
    </row>
    <row r="67" spans="1:7">
      <c r="A67" s="48"/>
      <c r="B67" s="37" t="s">
        <v>101</v>
      </c>
      <c r="C67" s="23" t="s">
        <v>127</v>
      </c>
      <c r="D67" s="40"/>
      <c r="E67" s="40">
        <v>0</v>
      </c>
      <c r="F67" s="23"/>
      <c r="G67" s="23"/>
    </row>
    <row r="68" spans="1:7">
      <c r="A68" s="48"/>
      <c r="B68" s="37"/>
      <c r="C68" s="23"/>
      <c r="D68" s="40"/>
      <c r="E68" s="40"/>
      <c r="F68" s="23"/>
      <c r="G68" s="23"/>
    </row>
    <row r="69" spans="1:7">
      <c r="A69" s="48">
        <v>3</v>
      </c>
      <c r="B69" s="37"/>
      <c r="C69" s="37" t="s">
        <v>128</v>
      </c>
      <c r="D69" s="40"/>
      <c r="E69" s="40"/>
      <c r="F69" s="23"/>
      <c r="G69" s="23"/>
    </row>
    <row r="70" spans="1:7">
      <c r="A70" s="48"/>
      <c r="B70" s="37" t="s">
        <v>129</v>
      </c>
      <c r="C70" s="23" t="s">
        <v>182</v>
      </c>
      <c r="D70" s="86">
        <v>1.1039999999999999E-3</v>
      </c>
      <c r="E70" s="40">
        <v>0</v>
      </c>
      <c r="F70" s="23"/>
      <c r="G70" s="23"/>
    </row>
    <row r="71" spans="1:7">
      <c r="A71" s="48"/>
      <c r="B71" s="37" t="s">
        <v>103</v>
      </c>
      <c r="C71" s="23" t="s">
        <v>183</v>
      </c>
      <c r="D71" s="86">
        <v>1.751E-3</v>
      </c>
      <c r="E71" s="40">
        <v>800</v>
      </c>
      <c r="F71" s="23"/>
      <c r="G71" s="23"/>
    </row>
    <row r="72" spans="1:7">
      <c r="A72" s="48"/>
      <c r="B72" s="37"/>
      <c r="C72" s="23"/>
      <c r="D72" s="40"/>
      <c r="E72" s="40"/>
      <c r="F72" s="23"/>
      <c r="G72" s="23"/>
    </row>
    <row r="73" spans="1:7">
      <c r="A73" s="48">
        <v>4</v>
      </c>
      <c r="B73" s="37"/>
      <c r="C73" s="37" t="s">
        <v>130</v>
      </c>
      <c r="D73" s="40"/>
      <c r="E73" s="40"/>
      <c r="F73" s="23"/>
      <c r="G73" s="23"/>
    </row>
    <row r="74" spans="1:7">
      <c r="A74" s="48"/>
      <c r="B74" s="37" t="s">
        <v>101</v>
      </c>
      <c r="C74" s="23" t="s">
        <v>131</v>
      </c>
      <c r="D74" s="40"/>
      <c r="E74" s="40">
        <v>1100</v>
      </c>
      <c r="F74" s="23"/>
      <c r="G74" s="23"/>
    </row>
    <row r="75" spans="1:7">
      <c r="A75" s="48"/>
      <c r="B75" s="37" t="s">
        <v>103</v>
      </c>
      <c r="C75" s="23" t="s">
        <v>195</v>
      </c>
      <c r="D75" s="40"/>
      <c r="E75" s="40">
        <v>2000</v>
      </c>
      <c r="F75" s="23"/>
      <c r="G75" s="23"/>
    </row>
    <row r="76" spans="1:7">
      <c r="A76" s="48"/>
      <c r="B76" s="37"/>
      <c r="C76" s="23"/>
      <c r="D76" s="40"/>
      <c r="E76" s="40"/>
      <c r="F76" s="57"/>
      <c r="G76" s="23"/>
    </row>
    <row r="77" spans="1:7">
      <c r="A77" s="48">
        <v>5</v>
      </c>
      <c r="B77" s="37"/>
      <c r="C77" s="37" t="s">
        <v>132</v>
      </c>
      <c r="D77" s="40"/>
      <c r="E77" s="40"/>
      <c r="F77" s="23"/>
      <c r="G77" s="23"/>
    </row>
    <row r="78" spans="1:7">
      <c r="A78" s="48"/>
      <c r="B78" s="37" t="s">
        <v>101</v>
      </c>
      <c r="C78" s="23" t="s">
        <v>133</v>
      </c>
      <c r="D78" s="40"/>
      <c r="E78" s="40">
        <v>1000</v>
      </c>
      <c r="F78" s="23" t="s">
        <v>184</v>
      </c>
      <c r="G78" s="23"/>
    </row>
    <row r="79" spans="1:7">
      <c r="A79" s="48"/>
      <c r="B79" s="37" t="s">
        <v>103</v>
      </c>
      <c r="C79" s="23" t="s">
        <v>134</v>
      </c>
      <c r="D79" s="40"/>
      <c r="E79" s="40">
        <v>260</v>
      </c>
      <c r="F79" s="23" t="s">
        <v>188</v>
      </c>
      <c r="G79" s="23"/>
    </row>
    <row r="80" spans="1:7">
      <c r="A80" s="48"/>
      <c r="B80" s="37" t="s">
        <v>104</v>
      </c>
      <c r="C80" s="23" t="s">
        <v>187</v>
      </c>
      <c r="D80" s="40"/>
      <c r="E80" s="40">
        <v>0</v>
      </c>
      <c r="F80" s="23"/>
      <c r="G80" s="23"/>
    </row>
    <row r="81" spans="1:7">
      <c r="A81" s="48"/>
      <c r="B81" s="37"/>
      <c r="C81" s="23"/>
      <c r="D81" s="40"/>
      <c r="E81" s="40"/>
      <c r="F81" s="23"/>
      <c r="G81" s="23"/>
    </row>
    <row r="82" spans="1:7">
      <c r="A82" s="48">
        <v>6</v>
      </c>
      <c r="B82" s="37"/>
      <c r="C82" s="37" t="s">
        <v>135</v>
      </c>
      <c r="D82" s="40"/>
      <c r="E82" s="40"/>
      <c r="F82" s="23"/>
      <c r="G82" s="23"/>
    </row>
    <row r="83" spans="1:7">
      <c r="A83" s="48"/>
      <c r="B83" s="37" t="s">
        <v>101</v>
      </c>
      <c r="C83" s="23" t="s">
        <v>136</v>
      </c>
      <c r="D83" s="58"/>
      <c r="E83" s="40">
        <v>4800</v>
      </c>
      <c r="F83" s="23" t="s">
        <v>199</v>
      </c>
      <c r="G83" s="23"/>
    </row>
    <row r="84" spans="1:7">
      <c r="A84" s="48"/>
      <c r="B84" s="37" t="s">
        <v>103</v>
      </c>
      <c r="C84" s="23" t="s">
        <v>137</v>
      </c>
      <c r="D84" s="40"/>
      <c r="E84" s="40">
        <v>120</v>
      </c>
      <c r="F84" s="23" t="s">
        <v>185</v>
      </c>
      <c r="G84" s="23"/>
    </row>
    <row r="85" spans="1:7">
      <c r="A85" s="48"/>
      <c r="B85" s="37" t="s">
        <v>104</v>
      </c>
      <c r="C85" s="23" t="s">
        <v>162</v>
      </c>
      <c r="D85" s="40"/>
      <c r="E85" s="40">
        <v>-3000</v>
      </c>
      <c r="F85" s="23" t="s">
        <v>186</v>
      </c>
      <c r="G85" s="23"/>
    </row>
    <row r="86" spans="1:7">
      <c r="A86" s="41"/>
      <c r="B86" s="37"/>
      <c r="C86" s="23"/>
      <c r="D86" s="40"/>
      <c r="E86" s="40"/>
      <c r="F86" s="23"/>
      <c r="G86" s="23"/>
    </row>
    <row r="87" spans="1:7">
      <c r="A87" s="48">
        <v>7</v>
      </c>
      <c r="B87" s="37"/>
      <c r="C87" s="37" t="s">
        <v>138</v>
      </c>
      <c r="D87" s="40"/>
      <c r="E87" s="40"/>
      <c r="F87" s="23"/>
      <c r="G87" s="23"/>
    </row>
    <row r="88" spans="1:7">
      <c r="A88" s="48"/>
      <c r="B88" s="37" t="s">
        <v>101</v>
      </c>
      <c r="C88" s="23" t="s">
        <v>139</v>
      </c>
      <c r="D88" s="40"/>
      <c r="E88" s="40">
        <v>4000</v>
      </c>
      <c r="F88" s="23" t="s">
        <v>140</v>
      </c>
      <c r="G88" s="23"/>
    </row>
    <row r="89" spans="1:7">
      <c r="A89" s="41"/>
      <c r="B89" s="37" t="s">
        <v>103</v>
      </c>
      <c r="C89" s="23" t="s">
        <v>141</v>
      </c>
      <c r="D89" s="40"/>
      <c r="E89" s="40">
        <v>7500</v>
      </c>
      <c r="F89" s="92"/>
      <c r="G89" s="23"/>
    </row>
    <row r="90" spans="1:7">
      <c r="A90" s="48"/>
      <c r="B90" s="38" t="s">
        <v>104</v>
      </c>
      <c r="C90" s="23" t="s">
        <v>142</v>
      </c>
      <c r="D90" s="49"/>
      <c r="E90" s="40">
        <v>2400</v>
      </c>
      <c r="F90" s="23" t="s">
        <v>291</v>
      </c>
      <c r="G90" s="23"/>
    </row>
    <row r="91" spans="1:7">
      <c r="A91" s="48"/>
      <c r="B91" s="37"/>
      <c r="C91" s="23"/>
      <c r="D91" s="40"/>
      <c r="E91" s="40"/>
      <c r="F91" s="23"/>
      <c r="G91" s="23"/>
    </row>
    <row r="92" spans="1:7">
      <c r="A92" s="48">
        <v>8</v>
      </c>
      <c r="B92" s="37"/>
      <c r="C92" s="37" t="s">
        <v>143</v>
      </c>
      <c r="D92" s="40"/>
      <c r="E92" s="40"/>
      <c r="F92" s="23"/>
      <c r="G92" s="23"/>
    </row>
    <row r="93" spans="1:7">
      <c r="A93" s="48"/>
      <c r="B93" s="37" t="s">
        <v>101</v>
      </c>
      <c r="C93" s="23" t="s">
        <v>144</v>
      </c>
      <c r="D93" s="40"/>
      <c r="E93" s="40">
        <v>0</v>
      </c>
      <c r="F93" s="23"/>
      <c r="G93" s="23"/>
    </row>
    <row r="94" spans="1:7">
      <c r="A94" s="48"/>
      <c r="B94" s="37" t="s">
        <v>103</v>
      </c>
      <c r="C94" s="23" t="s">
        <v>145</v>
      </c>
      <c r="D94" s="52"/>
      <c r="E94" s="40">
        <v>510</v>
      </c>
      <c r="F94" s="23"/>
      <c r="G94" s="23"/>
    </row>
    <row r="95" spans="1:7">
      <c r="A95" s="48"/>
      <c r="B95" s="37" t="s">
        <v>146</v>
      </c>
      <c r="C95" s="23" t="s">
        <v>301</v>
      </c>
      <c r="D95" s="40"/>
      <c r="E95" s="40">
        <v>310</v>
      </c>
      <c r="F95" s="23"/>
      <c r="G95" s="23"/>
    </row>
    <row r="96" spans="1:7">
      <c r="A96" s="48"/>
      <c r="B96" s="37" t="s">
        <v>106</v>
      </c>
      <c r="C96" s="23" t="s">
        <v>147</v>
      </c>
      <c r="D96" s="40"/>
      <c r="E96" s="40">
        <v>0</v>
      </c>
      <c r="F96" s="23"/>
      <c r="G96" s="23"/>
    </row>
    <row r="97" spans="1:7">
      <c r="A97" s="48"/>
      <c r="B97" s="37" t="s">
        <v>108</v>
      </c>
      <c r="C97" s="23" t="s">
        <v>148</v>
      </c>
      <c r="D97" s="40"/>
      <c r="E97" s="40">
        <v>0</v>
      </c>
      <c r="F97" s="23"/>
      <c r="G97" s="23"/>
    </row>
    <row r="98" spans="1:7">
      <c r="A98" s="48"/>
      <c r="B98" s="37" t="s">
        <v>109</v>
      </c>
      <c r="C98" s="23" t="s">
        <v>288</v>
      </c>
      <c r="D98" s="40"/>
      <c r="E98" s="40">
        <v>1200</v>
      </c>
      <c r="F98" s="23" t="s">
        <v>274</v>
      </c>
      <c r="G98" s="23"/>
    </row>
    <row r="99" spans="1:7">
      <c r="A99" s="48"/>
      <c r="B99" s="37" t="s">
        <v>149</v>
      </c>
      <c r="C99" s="23" t="s">
        <v>150</v>
      </c>
      <c r="D99" s="40"/>
      <c r="E99" s="40">
        <v>0</v>
      </c>
      <c r="F99" s="23"/>
      <c r="G99" s="23"/>
    </row>
    <row r="100" spans="1:7">
      <c r="A100" s="48"/>
      <c r="B100" s="37" t="s">
        <v>151</v>
      </c>
      <c r="C100" s="23" t="s">
        <v>189</v>
      </c>
      <c r="D100" s="40"/>
      <c r="E100" s="40">
        <v>5600</v>
      </c>
      <c r="F100" s="23" t="s">
        <v>290</v>
      </c>
      <c r="G100" s="23"/>
    </row>
    <row r="101" spans="1:7">
      <c r="A101" s="48"/>
      <c r="B101" s="37" t="s">
        <v>190</v>
      </c>
      <c r="C101" s="23" t="s">
        <v>191</v>
      </c>
      <c r="D101" s="40"/>
      <c r="E101" s="40">
        <v>0</v>
      </c>
      <c r="F101" s="23" t="s">
        <v>289</v>
      </c>
      <c r="G101" s="23"/>
    </row>
    <row r="102" spans="1:7">
      <c r="A102" s="48"/>
      <c r="B102" s="37" t="s">
        <v>192</v>
      </c>
      <c r="C102" s="23" t="s">
        <v>193</v>
      </c>
      <c r="D102" s="40"/>
      <c r="E102" s="40">
        <v>5000</v>
      </c>
      <c r="F102" s="23" t="s">
        <v>268</v>
      </c>
      <c r="G102" s="23"/>
    </row>
    <row r="103" spans="1:7">
      <c r="A103" s="48"/>
      <c r="B103" s="37" t="s">
        <v>197</v>
      </c>
      <c r="C103" s="23" t="s">
        <v>198</v>
      </c>
      <c r="D103" s="40"/>
      <c r="E103" s="40">
        <v>0</v>
      </c>
      <c r="F103" s="23"/>
      <c r="G103" s="23"/>
    </row>
    <row r="104" spans="1:7">
      <c r="A104" s="48"/>
      <c r="B104" s="37"/>
      <c r="C104" s="23"/>
      <c r="D104" s="40"/>
      <c r="E104" s="40"/>
      <c r="F104" s="23"/>
      <c r="G104" s="23"/>
    </row>
    <row r="105" spans="1:7">
      <c r="A105" s="48">
        <v>9</v>
      </c>
      <c r="B105" s="37"/>
      <c r="C105" s="37" t="s">
        <v>152</v>
      </c>
      <c r="D105" s="40"/>
      <c r="E105" s="40"/>
      <c r="F105" s="23"/>
      <c r="G105" s="23"/>
    </row>
    <row r="106" spans="1:7">
      <c r="A106" s="48"/>
      <c r="B106" s="37" t="s">
        <v>101</v>
      </c>
      <c r="C106" s="23" t="s">
        <v>201</v>
      </c>
      <c r="D106" s="40"/>
      <c r="E106" s="40">
        <v>0</v>
      </c>
      <c r="F106" s="23"/>
      <c r="G106" s="23"/>
    </row>
    <row r="107" spans="1:7">
      <c r="A107" s="48"/>
      <c r="B107" s="37" t="s">
        <v>103</v>
      </c>
      <c r="C107" s="23" t="s">
        <v>194</v>
      </c>
      <c r="D107" s="40"/>
      <c r="E107" s="40">
        <v>0</v>
      </c>
      <c r="F107" s="23"/>
      <c r="G107" s="23"/>
    </row>
    <row r="108" spans="1:7">
      <c r="A108" s="48"/>
      <c r="B108" s="37" t="s">
        <v>104</v>
      </c>
      <c r="C108" s="23" t="s">
        <v>153</v>
      </c>
      <c r="D108" s="40"/>
      <c r="E108" s="40">
        <v>0</v>
      </c>
      <c r="F108" s="23"/>
      <c r="G108" s="23"/>
    </row>
    <row r="109" spans="1:7">
      <c r="A109" s="48"/>
      <c r="B109" s="37" t="s">
        <v>106</v>
      </c>
      <c r="C109" s="23" t="s">
        <v>154</v>
      </c>
      <c r="D109" s="40"/>
      <c r="E109" s="40">
        <v>0</v>
      </c>
      <c r="F109" s="23"/>
      <c r="G109" s="23"/>
    </row>
    <row r="110" spans="1:7">
      <c r="A110" s="48"/>
      <c r="B110" s="37" t="s">
        <v>108</v>
      </c>
      <c r="C110" s="23" t="s">
        <v>155</v>
      </c>
      <c r="D110" s="51"/>
      <c r="E110" s="40">
        <v>0</v>
      </c>
      <c r="F110" s="23"/>
      <c r="G110" s="23"/>
    </row>
    <row r="111" spans="1:7">
      <c r="A111" s="48"/>
      <c r="B111" s="37"/>
      <c r="C111" s="23"/>
      <c r="D111" s="39"/>
      <c r="E111" s="44" t="s">
        <v>98</v>
      </c>
      <c r="F111" s="23"/>
      <c r="G111" s="23"/>
    </row>
    <row r="112" spans="1:7">
      <c r="A112" s="48"/>
      <c r="B112" s="37"/>
      <c r="C112" s="54" t="s">
        <v>156</v>
      </c>
      <c r="D112" s="55"/>
      <c r="E112" s="55">
        <f>SUM(E61:E110)</f>
        <v>51105.524666666664</v>
      </c>
      <c r="F112" s="56"/>
      <c r="G112" s="23"/>
    </row>
    <row r="113" spans="1:7">
      <c r="A113" s="48"/>
      <c r="B113" s="37"/>
      <c r="C113" s="56"/>
      <c r="D113" s="59"/>
      <c r="E113" s="59"/>
      <c r="F113" s="56"/>
      <c r="G113" s="23"/>
    </row>
    <row r="114" spans="1:7">
      <c r="A114" s="48"/>
      <c r="B114" s="37"/>
      <c r="C114" s="54" t="s">
        <v>157</v>
      </c>
      <c r="D114" s="59"/>
      <c r="E114" s="55">
        <f>E53-E112</f>
        <v>14914.475333333336</v>
      </c>
      <c r="F114" s="54" t="s">
        <v>158</v>
      </c>
      <c r="G114" s="23"/>
    </row>
    <row r="115" spans="1:7">
      <c r="A115" s="48"/>
      <c r="B115" s="37"/>
      <c r="C115" s="23"/>
      <c r="D115" s="40"/>
      <c r="E115" s="40"/>
      <c r="F115" s="23"/>
      <c r="G115" s="23"/>
    </row>
    <row r="116" spans="1:7">
      <c r="A116" s="48"/>
      <c r="B116" s="37"/>
      <c r="C116" s="23"/>
      <c r="D116" s="40"/>
      <c r="E116" s="40"/>
      <c r="F116" s="23"/>
      <c r="G116" s="23"/>
    </row>
    <row r="117" spans="1:7">
      <c r="A117" s="48"/>
      <c r="B117" s="37"/>
      <c r="C117" s="60"/>
      <c r="D117" s="52"/>
      <c r="E117" s="40"/>
      <c r="F117" s="23"/>
      <c r="G117" s="23"/>
    </row>
    <row r="118" spans="1:7">
      <c r="A118" s="48"/>
      <c r="B118" s="37"/>
      <c r="C118" s="23"/>
      <c r="D118" s="40"/>
      <c r="E118" s="40"/>
      <c r="F118" s="23"/>
      <c r="G118" s="23"/>
    </row>
    <row r="119" spans="1:7">
      <c r="A119" s="48"/>
      <c r="B119" s="37"/>
      <c r="C119" s="23"/>
      <c r="D119" s="40"/>
      <c r="E119" s="40"/>
      <c r="F119" s="23"/>
      <c r="G119" s="23"/>
    </row>
    <row r="120" spans="1:7">
      <c r="A120" s="48"/>
      <c r="B120" s="37"/>
      <c r="C120" s="50"/>
      <c r="D120" s="51"/>
      <c r="E120" s="40"/>
      <c r="F120" s="23"/>
      <c r="G120" s="23"/>
    </row>
    <row r="121" spans="1:7">
      <c r="A121" s="48"/>
      <c r="B121" s="37"/>
      <c r="C121" s="23"/>
      <c r="D121" s="40"/>
      <c r="E121" s="40"/>
      <c r="F121" s="23"/>
      <c r="G121" s="23"/>
    </row>
    <row r="122" spans="1:7">
      <c r="A122" s="11"/>
      <c r="C122" s="12"/>
      <c r="D122" s="13"/>
    </row>
    <row r="123" spans="1:7">
      <c r="A123" s="11"/>
    </row>
    <row r="124" spans="1:7">
      <c r="A124" s="11"/>
    </row>
    <row r="125" spans="1:7">
      <c r="A125" s="11"/>
    </row>
    <row r="126" spans="1:7">
      <c r="A126" s="11"/>
    </row>
    <row r="127" spans="1:7">
      <c r="A127" s="11"/>
    </row>
    <row r="128" spans="1:7">
      <c r="A128" s="11"/>
    </row>
    <row r="129" spans="1:8" s="8" customFormat="1">
      <c r="A129" s="11"/>
      <c r="B129" s="6"/>
      <c r="C129" s="12"/>
      <c r="D129" s="13"/>
      <c r="F129" s="10"/>
      <c r="G129" s="10"/>
      <c r="H129" s="10"/>
    </row>
    <row r="130" spans="1:8" s="8" customFormat="1">
      <c r="A130" s="11"/>
      <c r="B130" s="6"/>
      <c r="C130" s="10"/>
      <c r="F130" s="10"/>
      <c r="G130" s="10"/>
      <c r="H130" s="10"/>
    </row>
    <row r="131" spans="1:8" s="8" customFormat="1">
      <c r="A131" s="11"/>
      <c r="B131" s="6"/>
      <c r="C131" s="10"/>
      <c r="F131" s="10"/>
      <c r="G131" s="10"/>
      <c r="H131" s="10"/>
    </row>
    <row r="132" spans="1:8" s="8" customFormat="1">
      <c r="A132" s="11"/>
      <c r="B132" s="6"/>
      <c r="C132" s="10"/>
      <c r="F132" s="10"/>
      <c r="G132" s="10"/>
      <c r="H132" s="10"/>
    </row>
    <row r="133" spans="1:8" s="8" customFormat="1">
      <c r="A133" s="11"/>
      <c r="B133" s="6"/>
      <c r="C133" s="12"/>
      <c r="D133" s="13"/>
      <c r="F133" s="10"/>
      <c r="G133" s="10"/>
      <c r="H133" s="10"/>
    </row>
    <row r="134" spans="1:8" s="8" customFormat="1">
      <c r="A134" s="11"/>
      <c r="B134" s="6"/>
      <c r="C134" s="10"/>
      <c r="F134" s="10"/>
      <c r="G134" s="10"/>
      <c r="H134" s="10"/>
    </row>
    <row r="135" spans="1:8" s="8" customFormat="1">
      <c r="A135" s="11"/>
      <c r="B135" s="6"/>
      <c r="C135" s="10"/>
      <c r="F135" s="10"/>
      <c r="G135" s="10"/>
      <c r="H135" s="10"/>
    </row>
    <row r="136" spans="1:8" s="8" customFormat="1">
      <c r="A136" s="11"/>
      <c r="B136" s="6"/>
      <c r="C136" s="10"/>
      <c r="F136" s="10"/>
      <c r="G136" s="10"/>
      <c r="H136" s="10"/>
    </row>
    <row r="137" spans="1:8" s="8" customFormat="1">
      <c r="A137" s="11"/>
      <c r="B137" s="6"/>
      <c r="C137" s="10"/>
      <c r="F137" s="10"/>
      <c r="G137" s="10"/>
      <c r="H137" s="10"/>
    </row>
    <row r="138" spans="1:8" s="8" customFormat="1">
      <c r="A138" s="11"/>
      <c r="B138" s="6"/>
      <c r="C138" s="10"/>
      <c r="F138" s="10"/>
      <c r="G138" s="10"/>
      <c r="H138" s="10"/>
    </row>
    <row r="139" spans="1:8" s="8" customFormat="1">
      <c r="A139" s="11"/>
      <c r="B139" s="6"/>
      <c r="C139" s="12"/>
      <c r="D139" s="13"/>
      <c r="F139" s="10"/>
      <c r="G139" s="10"/>
      <c r="H139" s="10"/>
    </row>
    <row r="142" spans="1:8" s="8" customFormat="1">
      <c r="A142" s="14"/>
      <c r="B142" s="15"/>
      <c r="C142" s="6"/>
      <c r="D142" s="16"/>
      <c r="F142" s="10"/>
      <c r="G142" s="10"/>
      <c r="H142" s="10"/>
    </row>
    <row r="144" spans="1:8" s="8" customFormat="1">
      <c r="A144" s="17"/>
      <c r="B144" s="6"/>
      <c r="C144" s="18"/>
      <c r="D144" s="19"/>
      <c r="F144" s="10"/>
      <c r="G144" s="10"/>
      <c r="H144" s="10"/>
    </row>
    <row r="147" spans="1:8" s="8" customFormat="1">
      <c r="A147" s="17"/>
      <c r="B147" s="6"/>
      <c r="C147" s="18"/>
      <c r="D147" s="19"/>
      <c r="F147" s="10"/>
      <c r="G147" s="10"/>
      <c r="H147" s="10"/>
    </row>
    <row r="148" spans="1:8" s="8" customFormat="1">
      <c r="A148" s="17"/>
      <c r="B148" s="6"/>
      <c r="C148" s="18"/>
      <c r="D148" s="19"/>
      <c r="F148" s="10"/>
      <c r="G148" s="10"/>
      <c r="H148" s="10"/>
    </row>
    <row r="149" spans="1:8" s="8" customFormat="1">
      <c r="A149" s="17"/>
      <c r="B149" s="6"/>
      <c r="C149" s="18"/>
      <c r="D149" s="19"/>
      <c r="F149" s="10"/>
      <c r="G149" s="10"/>
      <c r="H149" s="10"/>
    </row>
    <row r="150" spans="1:8" s="8" customFormat="1">
      <c r="A150" s="17"/>
      <c r="B150" s="6"/>
      <c r="C150" s="18"/>
      <c r="D150" s="19"/>
      <c r="F150" s="10"/>
      <c r="G150" s="10"/>
      <c r="H150" s="10"/>
    </row>
    <row r="151" spans="1:8" s="8" customFormat="1">
      <c r="A151" s="17"/>
      <c r="B151" s="6"/>
      <c r="C151" s="18"/>
      <c r="D151" s="19"/>
      <c r="F151" s="10"/>
      <c r="G151" s="10"/>
      <c r="H151" s="10"/>
    </row>
    <row r="152" spans="1:8" s="8" customFormat="1">
      <c r="A152" s="17"/>
      <c r="B152" s="6"/>
      <c r="C152" s="18"/>
      <c r="D152" s="19"/>
      <c r="F152" s="10"/>
      <c r="G152" s="10"/>
      <c r="H152" s="10"/>
    </row>
    <row r="153" spans="1:8" s="8" customFormat="1">
      <c r="A153" s="17"/>
      <c r="B153" s="6"/>
      <c r="C153" s="18"/>
      <c r="D153" s="19"/>
      <c r="F153" s="10"/>
      <c r="G153" s="10"/>
      <c r="H153" s="10"/>
    </row>
    <row r="154" spans="1:8" s="8" customFormat="1">
      <c r="A154" s="17"/>
      <c r="B154" s="6"/>
      <c r="C154" s="18"/>
      <c r="D154" s="19"/>
      <c r="F154" s="10"/>
      <c r="G154" s="10"/>
      <c r="H154" s="10"/>
    </row>
    <row r="155" spans="1:8" s="8" customFormat="1">
      <c r="A155" s="17"/>
      <c r="B155" s="6"/>
      <c r="C155" s="18"/>
      <c r="D155" s="19"/>
      <c r="F155" s="10"/>
      <c r="G155" s="10"/>
      <c r="H155" s="10"/>
    </row>
    <row r="156" spans="1:8" s="8" customFormat="1">
      <c r="A156" s="17"/>
      <c r="B156" s="6"/>
      <c r="C156" s="18"/>
      <c r="D156" s="19"/>
      <c r="F156" s="10"/>
      <c r="G156" s="10"/>
      <c r="H156" s="10"/>
    </row>
  </sheetData>
  <mergeCells count="3">
    <mergeCell ref="A1:F6"/>
    <mergeCell ref="A7:B7"/>
    <mergeCell ref="H8:I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8EFA-0E63-41D6-ABA0-331FCF82DBB1}">
  <sheetPr>
    <tabColor theme="9" tint="0.39997558519241921"/>
  </sheetPr>
  <dimension ref="A1:M52"/>
  <sheetViews>
    <sheetView topLeftCell="A59" zoomScale="290" zoomScaleNormal="290" workbookViewId="0">
      <selection activeCell="L41" sqref="L41"/>
    </sheetView>
  </sheetViews>
  <sheetFormatPr baseColWidth="10" defaultColWidth="9" defaultRowHeight="13"/>
  <cols>
    <col min="1" max="1" width="27.19921875" customWidth="1"/>
    <col min="2" max="2" width="14.796875" customWidth="1"/>
    <col min="3" max="3" width="13.59765625" customWidth="1"/>
    <col min="4" max="4" width="12" customWidth="1"/>
    <col min="5" max="5" width="14.3984375" customWidth="1"/>
    <col min="6" max="6" width="10.3984375" customWidth="1"/>
    <col min="7" max="7" width="15.796875" customWidth="1"/>
    <col min="9" max="9" width="18.796875" customWidth="1"/>
    <col min="11" max="11" width="17.19921875" customWidth="1"/>
    <col min="12" max="12" width="13.796875" customWidth="1"/>
    <col min="13" max="13" width="44.19921875" customWidth="1"/>
  </cols>
  <sheetData>
    <row r="1" spans="1:13" ht="16">
      <c r="A1" s="150"/>
      <c r="B1" s="151"/>
      <c r="C1" s="152"/>
      <c r="D1" s="152"/>
      <c r="E1" s="152"/>
      <c r="F1" s="152"/>
      <c r="G1" s="152"/>
      <c r="H1" s="20"/>
      <c r="I1" s="20"/>
      <c r="J1" s="20"/>
    </row>
    <row r="2" spans="1:13" s="155" customFormat="1" ht="16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3" s="155" customFormat="1">
      <c r="A3" s="156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13" s="155" customFormat="1">
      <c r="A4" s="156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</row>
    <row r="5" spans="1:13" s="155" customFormat="1">
      <c r="A5" s="157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</row>
    <row r="6" spans="1:13" s="155" customFormat="1">
      <c r="A6" s="157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</row>
    <row r="7" spans="1:13" s="155" customFormat="1">
      <c r="A7" s="157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</row>
    <row r="8" spans="1:13" s="155" customFormat="1">
      <c r="A8" s="157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</row>
    <row r="9" spans="1:13" s="155" customFormat="1">
      <c r="A9" s="154"/>
      <c r="B9" s="154"/>
      <c r="C9" s="154"/>
      <c r="D9" s="154"/>
      <c r="E9" s="154"/>
      <c r="F9" s="158"/>
      <c r="G9" s="158"/>
      <c r="H9" s="154"/>
      <c r="I9" s="154"/>
      <c r="J9" s="154"/>
      <c r="K9" s="154"/>
      <c r="L9" s="159"/>
      <c r="M9" s="154"/>
    </row>
    <row r="10" spans="1:13" s="155" customFormat="1">
      <c r="A10" s="164"/>
      <c r="E10" s="165"/>
      <c r="F10" s="166"/>
      <c r="G10" s="166"/>
      <c r="H10" s="166"/>
      <c r="I10" s="166"/>
      <c r="J10" s="165"/>
      <c r="L10" s="167"/>
      <c r="M10" s="168"/>
    </row>
    <row r="11" spans="1:13" s="155" customFormat="1">
      <c r="A11" s="164"/>
      <c r="B11" s="165"/>
      <c r="C11" s="165"/>
      <c r="D11" s="165"/>
      <c r="E11" s="165"/>
      <c r="F11" s="166"/>
      <c r="G11" s="166"/>
      <c r="H11" s="165"/>
      <c r="I11" s="166"/>
      <c r="J11" s="166"/>
      <c r="K11" s="166"/>
      <c r="L11" s="167"/>
      <c r="M11" s="165"/>
    </row>
    <row r="12" spans="1:13" s="155" customFormat="1">
      <c r="A12" s="168"/>
      <c r="C12" s="169"/>
      <c r="D12" s="169"/>
      <c r="E12" s="170"/>
      <c r="F12" s="171"/>
      <c r="G12" s="166"/>
      <c r="H12" s="166"/>
      <c r="I12" s="166"/>
      <c r="J12" s="172"/>
      <c r="K12" s="173"/>
      <c r="L12" s="174"/>
      <c r="M12" s="175"/>
    </row>
    <row r="13" spans="1:13" s="155" customFormat="1">
      <c r="A13" s="168"/>
      <c r="C13" s="169"/>
      <c r="D13" s="169"/>
      <c r="E13" s="170"/>
      <c r="F13" s="171"/>
      <c r="G13" s="166"/>
      <c r="H13" s="166"/>
      <c r="I13" s="172"/>
      <c r="J13" s="172"/>
      <c r="K13" s="173"/>
      <c r="L13" s="174"/>
      <c r="M13" s="175"/>
    </row>
    <row r="14" spans="1:13" s="155" customFormat="1">
      <c r="A14" s="168"/>
      <c r="C14" s="169"/>
      <c r="D14" s="169"/>
      <c r="E14" s="170"/>
      <c r="F14" s="171"/>
      <c r="G14" s="166"/>
      <c r="H14" s="166"/>
      <c r="I14" s="172"/>
      <c r="J14" s="172"/>
      <c r="K14" s="173"/>
      <c r="L14" s="174"/>
      <c r="M14" s="175"/>
    </row>
    <row r="15" spans="1:13" s="155" customFormat="1">
      <c r="A15" s="168"/>
      <c r="C15" s="169"/>
      <c r="D15" s="169"/>
      <c r="E15" s="170"/>
      <c r="F15" s="171"/>
      <c r="G15" s="166"/>
      <c r="H15" s="166"/>
      <c r="I15" s="172"/>
      <c r="J15" s="172"/>
      <c r="K15" s="173"/>
      <c r="L15" s="174"/>
      <c r="M15" s="175"/>
    </row>
    <row r="16" spans="1:13" s="155" customFormat="1">
      <c r="A16" s="168"/>
      <c r="C16" s="169"/>
      <c r="D16" s="169"/>
      <c r="E16" s="170"/>
      <c r="F16" s="171"/>
      <c r="G16" s="166"/>
      <c r="H16" s="166"/>
      <c r="I16" s="172"/>
      <c r="J16" s="172"/>
      <c r="K16" s="173"/>
      <c r="L16" s="174"/>
      <c r="M16" s="175"/>
    </row>
    <row r="17" spans="1:13" s="155" customFormat="1">
      <c r="A17" s="168"/>
      <c r="C17" s="169"/>
      <c r="D17" s="169"/>
      <c r="E17" s="170"/>
      <c r="F17" s="171"/>
      <c r="G17" s="166"/>
      <c r="H17" s="166"/>
      <c r="I17" s="172"/>
      <c r="J17" s="172"/>
      <c r="K17" s="173"/>
      <c r="L17" s="174"/>
      <c r="M17" s="175"/>
    </row>
    <row r="18" spans="1:13" s="155" customFormat="1">
      <c r="A18" s="168"/>
      <c r="C18" s="169"/>
      <c r="D18" s="169"/>
      <c r="E18" s="170"/>
      <c r="F18" s="171"/>
      <c r="G18" s="166"/>
      <c r="H18" s="166"/>
      <c r="I18" s="172"/>
      <c r="J18" s="172"/>
      <c r="K18" s="173"/>
      <c r="L18" s="174"/>
      <c r="M18" s="175"/>
    </row>
    <row r="19" spans="1:13" s="155" customFormat="1">
      <c r="A19" s="168"/>
      <c r="C19" s="169"/>
      <c r="D19" s="169"/>
      <c r="E19" s="170"/>
      <c r="F19" s="171"/>
      <c r="G19" s="166"/>
      <c r="H19" s="166"/>
      <c r="I19" s="172"/>
      <c r="J19" s="172"/>
      <c r="K19" s="173"/>
      <c r="L19" s="174"/>
      <c r="M19" s="175"/>
    </row>
    <row r="20" spans="1:13" s="155" customFormat="1">
      <c r="A20" s="168"/>
      <c r="C20" s="176"/>
      <c r="D20" s="176"/>
      <c r="E20" s="170"/>
      <c r="F20" s="171"/>
      <c r="G20" s="166"/>
      <c r="H20" s="166"/>
      <c r="I20" s="172"/>
      <c r="J20" s="172"/>
      <c r="K20" s="173"/>
      <c r="L20" s="174"/>
      <c r="M20" s="175"/>
    </row>
    <row r="21" spans="1:13" s="155" customFormat="1">
      <c r="A21" s="168"/>
      <c r="C21" s="169"/>
      <c r="D21" s="169"/>
      <c r="E21" s="170"/>
      <c r="F21" s="171"/>
      <c r="G21" s="166"/>
      <c r="H21" s="166"/>
      <c r="I21" s="172"/>
      <c r="J21" s="172"/>
      <c r="K21" s="173"/>
      <c r="L21" s="174"/>
      <c r="M21" s="175"/>
    </row>
    <row r="22" spans="1:13" s="155" customFormat="1">
      <c r="A22" s="168"/>
      <c r="C22" s="176"/>
      <c r="D22" s="176"/>
      <c r="E22" s="170"/>
      <c r="F22" s="171"/>
      <c r="G22" s="166"/>
      <c r="H22" s="166"/>
      <c r="I22" s="172"/>
      <c r="J22" s="172"/>
      <c r="K22" s="173"/>
      <c r="L22" s="174"/>
      <c r="M22" s="175"/>
    </row>
    <row r="23" spans="1:13" s="155" customFormat="1" ht="16">
      <c r="F23" s="177"/>
      <c r="G23" s="177"/>
      <c r="J23" s="166"/>
      <c r="K23" s="166"/>
      <c r="L23" s="166"/>
      <c r="M23" s="178"/>
    </row>
    <row r="24" spans="1:13" s="155" customFormat="1" ht="16">
      <c r="F24" s="177"/>
      <c r="G24" s="177"/>
      <c r="J24" s="166"/>
      <c r="K24" s="179"/>
      <c r="L24" s="180"/>
      <c r="M24" s="175"/>
    </row>
    <row r="25" spans="1:13" s="155" customFormat="1">
      <c r="A25" s="154"/>
      <c r="B25" s="154"/>
      <c r="C25" s="154"/>
      <c r="D25" s="154"/>
      <c r="E25" s="154"/>
      <c r="F25" s="149"/>
      <c r="G25" s="149"/>
      <c r="H25" s="154"/>
      <c r="I25" s="154"/>
      <c r="J25" s="160"/>
      <c r="K25" s="160"/>
      <c r="L25" s="160"/>
      <c r="M25" s="161"/>
    </row>
    <row r="26" spans="1:13" ht="15">
      <c r="A26" s="20"/>
      <c r="B26" s="20"/>
      <c r="C26" s="20"/>
      <c r="D26" s="20"/>
      <c r="E26" s="152"/>
      <c r="F26" s="20"/>
      <c r="G26" s="20"/>
      <c r="H26" s="20"/>
      <c r="I26" s="20"/>
      <c r="J26" s="20"/>
    </row>
    <row r="29" spans="1:13" ht="15">
      <c r="A29" s="23"/>
      <c r="B29" s="162"/>
    </row>
    <row r="30" spans="1:13" ht="15">
      <c r="A30" s="23"/>
    </row>
    <row r="31" spans="1:13" ht="15">
      <c r="A31" s="23"/>
      <c r="B31" s="162"/>
    </row>
    <row r="32" spans="1:13" ht="15">
      <c r="A32" s="23"/>
    </row>
    <row r="52" spans="8:11">
      <c r="H52" s="163"/>
      <c r="I52" s="163"/>
      <c r="K52" s="163"/>
    </row>
  </sheetData>
  <phoneticPr fontId="34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F126-94D9-3740-A53A-BF8D7DF0F118}">
  <dimension ref="B4:H18"/>
  <sheetViews>
    <sheetView zoomScale="120" zoomScaleNormal="120" workbookViewId="0">
      <selection activeCell="D18" sqref="D18"/>
    </sheetView>
  </sheetViews>
  <sheetFormatPr baseColWidth="10" defaultRowHeight="13"/>
  <cols>
    <col min="4" max="4" width="12.796875" bestFit="1" customWidth="1"/>
    <col min="5" max="6" width="14.796875" bestFit="1" customWidth="1"/>
    <col min="7" max="8" width="12.19921875" bestFit="1" customWidth="1"/>
  </cols>
  <sheetData>
    <row r="4" spans="2:8">
      <c r="B4" t="s">
        <v>281</v>
      </c>
      <c r="E4">
        <v>2</v>
      </c>
      <c r="F4">
        <v>2</v>
      </c>
      <c r="G4">
        <v>2</v>
      </c>
      <c r="H4">
        <v>2</v>
      </c>
    </row>
    <row r="5" spans="2:8">
      <c r="D5" t="s">
        <v>276</v>
      </c>
      <c r="E5" t="s">
        <v>277</v>
      </c>
      <c r="F5" t="s">
        <v>278</v>
      </c>
      <c r="G5" t="s">
        <v>279</v>
      </c>
      <c r="H5" t="s">
        <v>280</v>
      </c>
    </row>
    <row r="6" spans="2:8">
      <c r="B6" t="s">
        <v>275</v>
      </c>
      <c r="D6" s="197">
        <f>'3. Prognose'!E112</f>
        <v>51205.524666666664</v>
      </c>
      <c r="E6" s="198">
        <f>D6*102%</f>
        <v>52229.635159999998</v>
      </c>
      <c r="F6" s="198">
        <f>E6*102%</f>
        <v>53274.227863200002</v>
      </c>
      <c r="G6" s="198">
        <f>F6*102%</f>
        <v>54339.712420464006</v>
      </c>
      <c r="H6" s="198">
        <f>G6*102%</f>
        <v>55426.506668873284</v>
      </c>
    </row>
    <row r="7" spans="2:8">
      <c r="D7" s="197"/>
      <c r="E7" s="198"/>
      <c r="F7" s="198"/>
      <c r="G7" s="198"/>
      <c r="H7" s="198"/>
    </row>
    <row r="8" spans="2:8">
      <c r="B8" t="s">
        <v>283</v>
      </c>
      <c r="D8" s="197">
        <f>'3. Prognose'!E23+'3. Prognose'!E24+'3. Prognose'!E27+'3. Prognose'!E35+'3. Prognose'!E41</f>
        <v>16000</v>
      </c>
      <c r="E8" s="198">
        <f>D8*102%</f>
        <v>16320</v>
      </c>
      <c r="F8" s="198">
        <f t="shared" ref="F8:H8" si="0">E8*102%</f>
        <v>16646.400000000001</v>
      </c>
      <c r="G8" s="198">
        <f t="shared" si="0"/>
        <v>16979.328000000001</v>
      </c>
      <c r="H8" s="198">
        <f t="shared" si="0"/>
        <v>17318.914560000001</v>
      </c>
    </row>
    <row r="9" spans="2:8">
      <c r="D9" s="197"/>
      <c r="E9" s="198"/>
      <c r="F9" s="198"/>
      <c r="G9" s="198"/>
      <c r="H9" s="198"/>
    </row>
    <row r="10" spans="2:8">
      <c r="B10" t="s">
        <v>286</v>
      </c>
      <c r="D10" s="198">
        <f>D6-D8</f>
        <v>35205.524666666664</v>
      </c>
      <c r="E10" s="198">
        <f t="shared" ref="E10:H10" si="1">E6-E8</f>
        <v>35909.635159999998</v>
      </c>
      <c r="F10" s="198">
        <f t="shared" si="1"/>
        <v>36627.8278632</v>
      </c>
      <c r="G10" s="198">
        <f t="shared" si="1"/>
        <v>37360.384420464005</v>
      </c>
      <c r="H10" s="198">
        <f t="shared" si="1"/>
        <v>38107.592108873287</v>
      </c>
    </row>
    <row r="11" spans="2:8">
      <c r="B11" t="s">
        <v>282</v>
      </c>
      <c r="D11">
        <v>220</v>
      </c>
      <c r="E11">
        <v>240</v>
      </c>
      <c r="F11">
        <v>260</v>
      </c>
      <c r="G11">
        <v>270</v>
      </c>
      <c r="H11">
        <v>280</v>
      </c>
    </row>
    <row r="13" spans="2:8">
      <c r="B13" t="s">
        <v>284</v>
      </c>
      <c r="D13" s="198">
        <f>D10/D11</f>
        <v>160.02511212121212</v>
      </c>
      <c r="E13" s="198">
        <f t="shared" ref="E13:H13" si="2">E10/E11</f>
        <v>149.62347983333333</v>
      </c>
      <c r="F13" s="198">
        <f t="shared" si="2"/>
        <v>140.87626101230768</v>
      </c>
      <c r="G13" s="198">
        <f t="shared" si="2"/>
        <v>138.37179414986667</v>
      </c>
      <c r="H13" s="198">
        <f t="shared" si="2"/>
        <v>136.09854324597603</v>
      </c>
    </row>
    <row r="15" spans="2:8">
      <c r="D15" s="198">
        <f>D6-D8-D10</f>
        <v>0</v>
      </c>
      <c r="E15" s="198">
        <f t="shared" ref="E15:H15" si="3">E6-E8-E10</f>
        <v>0</v>
      </c>
      <c r="F15" s="198">
        <f t="shared" si="3"/>
        <v>0</v>
      </c>
      <c r="G15" s="198">
        <f t="shared" si="3"/>
        <v>0</v>
      </c>
      <c r="H15" s="198">
        <f t="shared" si="3"/>
        <v>0</v>
      </c>
    </row>
    <row r="17" spans="2:8">
      <c r="B17" t="s">
        <v>285</v>
      </c>
      <c r="D17" s="197">
        <v>190</v>
      </c>
      <c r="E17" s="197">
        <f>D17+5</f>
        <v>195</v>
      </c>
      <c r="F17" s="197">
        <f t="shared" ref="F17:H17" si="4">E17+5</f>
        <v>200</v>
      </c>
      <c r="G17" s="197">
        <f t="shared" si="4"/>
        <v>205</v>
      </c>
      <c r="H17" s="197">
        <f t="shared" si="4"/>
        <v>210</v>
      </c>
    </row>
    <row r="18" spans="2:8">
      <c r="D18" s="199">
        <f>(D11*D17)+D8-D6</f>
        <v>6594.4753333333356</v>
      </c>
      <c r="E18" s="199">
        <f>(E11*E17)+E8-E6</f>
        <v>10890.364840000002</v>
      </c>
      <c r="F18" s="198">
        <f t="shared" ref="F18:H18" si="5">(F11*F17)+F8-F6</f>
        <v>15372.172136799993</v>
      </c>
      <c r="G18" s="198">
        <f t="shared" si="5"/>
        <v>17989.615579536003</v>
      </c>
      <c r="H18" s="198">
        <f t="shared" si="5"/>
        <v>20692.407891126721</v>
      </c>
    </row>
  </sheetData>
  <phoneticPr fontId="3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977225-d253-4103-a428-9705dee5263e"/>
    <lcf76f155ced4ddcb4097134ff3c332f xmlns="813eb93d-a4e0-4828-8ce8-602faa69af92">
      <Terms xmlns="http://schemas.microsoft.com/office/infopath/2007/PartnerControls"/>
    </lcf76f155ced4ddcb4097134ff3c332f>
    <SharedWithUsers xmlns="68977225-d253-4103-a428-9705dee5263e">
      <UserInfo>
        <DisplayName/>
        <AccountId xsi:nil="true"/>
        <AccountType/>
      </UserInfo>
    </SharedWithUsers>
    <MediaLengthInSeconds xmlns="813eb93d-a4e0-4828-8ce8-602faa69af92" xsi:nil="true"/>
    <Brievenaangemeenten xmlns="813eb93d-a4e0-4828-8ce8-602faa69af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A440A2BC36B44EAE2D3F6D0BCF8DD5" ma:contentTypeVersion="18" ma:contentTypeDescription="Een nieuw document maken." ma:contentTypeScope="" ma:versionID="e751045314a330e6b473fd4d78752fc4">
  <xsd:schema xmlns:xsd="http://www.w3.org/2001/XMLSchema" xmlns:xs="http://www.w3.org/2001/XMLSchema" xmlns:p="http://schemas.microsoft.com/office/2006/metadata/properties" xmlns:ns2="813eb93d-a4e0-4828-8ce8-602faa69af92" xmlns:ns3="68977225-d253-4103-a428-9705dee5263e" targetNamespace="http://schemas.microsoft.com/office/2006/metadata/properties" ma:root="true" ma:fieldsID="fc1c66205b3e02791254bd2435d3b5bd" ns2:_="" ns3:_="">
    <xsd:import namespace="813eb93d-a4e0-4828-8ce8-602faa69af92"/>
    <xsd:import namespace="68977225-d253-4103-a428-9705dee526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Brievenaangemeent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eb93d-a4e0-4828-8ce8-602faa69af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d01bfc4-9f96-4a7a-934e-9b0f7c212f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rievenaangemeenten" ma:index="23" nillable="true" ma:displayName="Brieven aan gemeenten" ma:format="Dropdown" ma:internalName="Brievenaangemeenten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77225-d253-4103-a428-9705dee5263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0799d8c-57f3-420a-a80c-a1a60dea7a6b}" ma:internalName="TaxCatchAll" ma:showField="CatchAllData" ma:web="68977225-d253-4103-a428-9705dee526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883010-4DD2-4B10-9F57-14E089F80556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813eb93d-a4e0-4828-8ce8-602faa69af92"/>
    <ds:schemaRef ds:uri="http://purl.org/dc/dcmitype/"/>
    <ds:schemaRef ds:uri="http://www.w3.org/XML/1998/namespace"/>
    <ds:schemaRef ds:uri="http://schemas.microsoft.com/office/2006/documentManagement/types"/>
    <ds:schemaRef ds:uri="68977225-d253-4103-a428-9705dee5263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4DBBEBB-0CE2-46F6-8A6B-2CFD68E00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eb93d-a4e0-4828-8ce8-602faa69af92"/>
    <ds:schemaRef ds:uri="68977225-d253-4103-a428-9705dee526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FE1C9-B6DC-4F38-9187-9A079C3065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3</vt:i4>
      </vt:variant>
    </vt:vector>
  </HeadingPairs>
  <TitlesOfParts>
    <vt:vector size="9" baseType="lpstr">
      <vt:lpstr>1. Kosten </vt:lpstr>
      <vt:lpstr>2.Bezetting en Opbrengsten </vt:lpstr>
      <vt:lpstr>3. Prognose</vt:lpstr>
      <vt:lpstr>bedragen 2025 begroting</vt:lpstr>
      <vt:lpstr>4. Notities</vt:lpstr>
      <vt:lpstr>contributie matrix</vt:lpstr>
      <vt:lpstr>'1. Kosten '!Afdrukbereik</vt:lpstr>
      <vt:lpstr>'3. Prognose'!Afdrukbereik</vt:lpstr>
      <vt:lpstr>'3. Prognose'!Afdruktitels_MI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Geurts, Jeroen</dc:creator>
  <cp:lastModifiedBy>Marcel Nijhof</cp:lastModifiedBy>
  <cp:lastPrinted>2025-01-22T13:52:20Z</cp:lastPrinted>
  <dcterms:created xsi:type="dcterms:W3CDTF">2024-01-17T13:16:28Z</dcterms:created>
  <dcterms:modified xsi:type="dcterms:W3CDTF">2026-08-09T08:16:38Z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0x010100D2A440A2BC36B44EAE2D3F6D0BCF8DD5</vt:lpwstr>
  </property>
  <property fmtid="{D5CDD505-2E9C-101B-9397-08002B2CF9AE}" pid="3" name="MediaServiceImageTags">
    <vt:lpwstr/>
  </property>
  <property fmtid="{D5CDD505-2E9C-101B-9397-08002B2CF9AE}" pid="4" name="Order">
    <vt:r8>195400000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